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9" i="1"/>
  <c r="E29"/>
  <c r="R27"/>
  <c r="E27"/>
  <c r="F27" s="1"/>
  <c r="O25"/>
  <c r="N25"/>
  <c r="L25"/>
  <c r="K25"/>
  <c r="J25"/>
  <c r="G25"/>
  <c r="F25"/>
  <c r="D25"/>
  <c r="C25"/>
  <c r="R24"/>
  <c r="P24"/>
  <c r="P25" s="1"/>
  <c r="M24"/>
  <c r="M25" s="1"/>
  <c r="I24"/>
  <c r="I25" s="1"/>
  <c r="H24"/>
  <c r="H25" s="1"/>
  <c r="R23"/>
  <c r="E23"/>
  <c r="N23" s="1"/>
  <c r="R21"/>
  <c r="H21"/>
  <c r="G21"/>
  <c r="E21"/>
  <c r="O21" s="1"/>
  <c r="L19"/>
  <c r="C19"/>
  <c r="R18"/>
  <c r="J18"/>
  <c r="I18"/>
  <c r="G18"/>
  <c r="R17"/>
  <c r="D17"/>
  <c r="E17" s="1"/>
  <c r="R16"/>
  <c r="E16"/>
  <c r="G16" s="1"/>
  <c r="R15"/>
  <c r="E15"/>
  <c r="O15" s="1"/>
  <c r="D15"/>
  <c r="L13"/>
  <c r="C13"/>
  <c r="R12"/>
  <c r="E12"/>
  <c r="G12" s="1"/>
  <c r="R11"/>
  <c r="M11"/>
  <c r="H11"/>
  <c r="E11"/>
  <c r="O11" s="1"/>
  <c r="R10"/>
  <c r="D10"/>
  <c r="E10" s="1"/>
  <c r="R9"/>
  <c r="P9"/>
  <c r="H9"/>
  <c r="G9"/>
  <c r="E9"/>
  <c r="N9" s="1"/>
  <c r="R8"/>
  <c r="P8"/>
  <c r="G8"/>
  <c r="E8"/>
  <c r="N8" s="1"/>
  <c r="R7"/>
  <c r="D7"/>
  <c r="E7" s="1"/>
  <c r="R6"/>
  <c r="R13" s="1"/>
  <c r="D6"/>
  <c r="D13" s="1"/>
  <c r="M8" l="1"/>
  <c r="N11"/>
  <c r="K8"/>
  <c r="M9"/>
  <c r="N21"/>
  <c r="H8"/>
  <c r="K9"/>
  <c r="I11"/>
  <c r="D19"/>
  <c r="R19"/>
  <c r="R30" s="1"/>
  <c r="M21"/>
  <c r="R25"/>
  <c r="M17"/>
  <c r="H17"/>
  <c r="J17"/>
  <c r="P17"/>
  <c r="G17"/>
  <c r="N17"/>
  <c r="I17"/>
  <c r="O17"/>
  <c r="F17"/>
  <c r="K17"/>
  <c r="O19"/>
  <c r="N7"/>
  <c r="I7"/>
  <c r="P7"/>
  <c r="K7"/>
  <c r="H7"/>
  <c r="O7"/>
  <c r="J7"/>
  <c r="F7"/>
  <c r="G7"/>
  <c r="M7"/>
  <c r="N10"/>
  <c r="I10"/>
  <c r="K10"/>
  <c r="H10"/>
  <c r="O10"/>
  <c r="J10"/>
  <c r="P10"/>
  <c r="F10"/>
  <c r="M10"/>
  <c r="N15"/>
  <c r="H15"/>
  <c r="M15"/>
  <c r="J16"/>
  <c r="L23"/>
  <c r="E6"/>
  <c r="F8"/>
  <c r="J8"/>
  <c r="O8"/>
  <c r="F9"/>
  <c r="J9"/>
  <c r="O9"/>
  <c r="F11"/>
  <c r="K11"/>
  <c r="P11"/>
  <c r="I12"/>
  <c r="G15"/>
  <c r="K15"/>
  <c r="P15"/>
  <c r="P19" s="1"/>
  <c r="I16"/>
  <c r="F21"/>
  <c r="J21"/>
  <c r="P21"/>
  <c r="G23"/>
  <c r="K23"/>
  <c r="O23"/>
  <c r="G27"/>
  <c r="I15"/>
  <c r="I19" s="1"/>
  <c r="E19"/>
  <c r="I23"/>
  <c r="M23"/>
  <c r="I27"/>
  <c r="J12"/>
  <c r="H23"/>
  <c r="P23"/>
  <c r="H27"/>
  <c r="I8"/>
  <c r="I9"/>
  <c r="J11"/>
  <c r="F15"/>
  <c r="J15"/>
  <c r="I21"/>
  <c r="F23"/>
  <c r="J23"/>
  <c r="M19" l="1"/>
  <c r="F19"/>
  <c r="K13"/>
  <c r="G19"/>
  <c r="O6"/>
  <c r="O13" s="1"/>
  <c r="I6"/>
  <c r="I13" s="1"/>
  <c r="N6"/>
  <c r="N13" s="1"/>
  <c r="P6"/>
  <c r="P13" s="1"/>
  <c r="J6"/>
  <c r="J13" s="1"/>
  <c r="M6"/>
  <c r="M13" s="1"/>
  <c r="F6"/>
  <c r="F13" s="1"/>
  <c r="G6"/>
  <c r="G13" s="1"/>
  <c r="K19"/>
  <c r="H19"/>
  <c r="J19"/>
  <c r="N19"/>
  <c r="H13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<sst xmlns="http://schemas.openxmlformats.org/spreadsheetml/2006/main" count="49" uniqueCount="42">
  <si>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</si>
  <si>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</si>
  <si>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</si>
  <si>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</si>
  <si>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</si>
  <si>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</si>
  <si>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</si>
  <si>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</si>
  <si>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</si>
  <si>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</si>
  <si>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</si>
  <si>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</si>
  <si>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</si>
  <si>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</si>
  <si>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</si>
  <si>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</si>
  <si>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</si>
  <si>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</si>
  <si>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</si>
  <si>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</si>
  <si>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</si>
  <si>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</si>
  <si>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</si>
  <si>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</si>
  <si>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</si>
  <si>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</si>
  <si>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</si>
  <si>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</si>
  <si>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</si>
  <si>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капуста</t>
  </si>
  <si>
    <t>6.соль</t>
  </si>
  <si>
    <t xml:space="preserve"> всего грамм</t>
  </si>
  <si>
    <t>картофель</t>
  </si>
  <si>
    <t>томат</t>
  </si>
  <si>
    <t>масло растительное</t>
  </si>
  <si>
    <t>2.салат из овощей</t>
  </si>
  <si>
    <t>зел.горох</t>
  </si>
  <si>
    <t>5.бананы</t>
  </si>
  <si>
    <t>1.суп с картофелем, куриным мясом</t>
  </si>
  <si>
    <t>куриное мясо</t>
  </si>
  <si>
    <t xml:space="preserve">вермишель </t>
  </si>
  <si>
    <t>03.03.2022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</si>
</sst>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2" fontId="21" fillId="0" borderId="1" xfId="0" applyNumberFormat="1" applyFont="1" applyBorder="1"/>
    <xf numFmtId="0" fontId="3" fillId="2" borderId="1" xfId="0" applyFont="1" applyFill="1" applyBorder="1" applyAlignment="1"/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/>
    <xf numFmtId="2" fontId="23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7" xfId="1" applyNumberFormat="1" applyFont="1" applyFill="1" applyBorder="1" applyAlignment="1" applyProtection="1">
      <alignment horizontal="center" vertical="center" wrapText="1"/>
    </xf>
    <xf numFmtId="0" fontId="20" fillId="0" borderId="6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B20" sqref="B20:R20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7" width="8.88671875" customWidth="1"/>
    <col min="18" max="18" width="11.44140625" customWidth="1"/>
  </cols>
  <sheetData>
    <row r="1" spans="1:18" ht="17.399999999999999" customHeight="1">
      <c r="A1" s="1" t="s">
        <v>0</v>
      </c>
      <c r="B1" s="17" t="s">
        <v>21</v>
      </c>
      <c r="C1" s="17"/>
      <c r="D1" s="17"/>
      <c r="E1" s="17"/>
      <c r="F1" s="17"/>
      <c r="G1" s="17"/>
      <c r="H1" s="17"/>
      <c r="I1" s="17" t="s">
        <v>1</v>
      </c>
      <c r="J1" s="18" t="s">
        <v>41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34"/>
      <c r="B2" s="66" t="s">
        <v>5</v>
      </c>
      <c r="C2" s="47" t="s">
        <v>31</v>
      </c>
      <c r="D2" s="59" t="s">
        <v>6</v>
      </c>
      <c r="E2" s="59" t="s">
        <v>7</v>
      </c>
      <c r="F2" s="57" t="s">
        <v>2</v>
      </c>
      <c r="G2" s="57" t="s">
        <v>3</v>
      </c>
      <c r="H2" s="63" t="s">
        <v>4</v>
      </c>
      <c r="I2" s="57" t="s">
        <v>8</v>
      </c>
      <c r="J2" s="50" t="s">
        <v>9</v>
      </c>
      <c r="K2" s="50"/>
      <c r="L2" s="50"/>
      <c r="M2" s="50" t="s">
        <v>10</v>
      </c>
      <c r="N2" s="50"/>
      <c r="O2" s="50"/>
      <c r="P2" s="50"/>
      <c r="Q2" s="57" t="s">
        <v>11</v>
      </c>
      <c r="R2" s="54" t="s">
        <v>22</v>
      </c>
    </row>
    <row r="3" spans="1:18" ht="24" customHeight="1">
      <c r="A3" s="35"/>
      <c r="B3" s="66"/>
      <c r="C3" s="48"/>
      <c r="D3" s="60"/>
      <c r="E3" s="60"/>
      <c r="F3" s="62"/>
      <c r="G3" s="62"/>
      <c r="H3" s="64"/>
      <c r="I3" s="62"/>
      <c r="J3" s="57" t="s">
        <v>12</v>
      </c>
      <c r="K3" s="59" t="s">
        <v>13</v>
      </c>
      <c r="L3" s="57" t="s">
        <v>14</v>
      </c>
      <c r="M3" s="57" t="s">
        <v>15</v>
      </c>
      <c r="N3" s="57" t="s">
        <v>16</v>
      </c>
      <c r="O3" s="57" t="s">
        <v>17</v>
      </c>
      <c r="P3" s="57" t="s">
        <v>18</v>
      </c>
      <c r="Q3" s="62"/>
      <c r="R3" s="55"/>
    </row>
    <row r="4" spans="1:18" ht="4.2" customHeight="1">
      <c r="A4" s="26"/>
      <c r="B4" s="27"/>
      <c r="C4" s="49"/>
      <c r="D4" s="61"/>
      <c r="E4" s="61"/>
      <c r="F4" s="58"/>
      <c r="G4" s="58"/>
      <c r="H4" s="65"/>
      <c r="I4" s="58"/>
      <c r="J4" s="58"/>
      <c r="K4" s="61"/>
      <c r="L4" s="58"/>
      <c r="M4" s="58"/>
      <c r="N4" s="58"/>
      <c r="O4" s="58"/>
      <c r="P4" s="58"/>
      <c r="Q4" s="58"/>
      <c r="R4" s="56"/>
    </row>
    <row r="5" spans="1:18" s="6" customFormat="1" ht="19.2" customHeight="1">
      <c r="A5" s="23"/>
      <c r="B5" s="51" t="s">
        <v>38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3"/>
    </row>
    <row r="6" spans="1:18" s="7" customFormat="1" ht="22.2" customHeight="1">
      <c r="A6" s="14"/>
      <c r="B6" s="13" t="s">
        <v>39</v>
      </c>
      <c r="C6" s="2">
        <v>85</v>
      </c>
      <c r="D6" s="2">
        <f>C6*26.4%</f>
        <v>22.44</v>
      </c>
      <c r="E6" s="2">
        <f>SUM(C6-D6)</f>
        <v>62.56</v>
      </c>
      <c r="F6" s="2">
        <f>E6*18.6%</f>
        <v>11.636160000000002</v>
      </c>
      <c r="G6" s="2">
        <f>E6*16%</f>
        <v>10.009600000000001</v>
      </c>
      <c r="H6" s="2">
        <v>0</v>
      </c>
      <c r="I6" s="2">
        <f>E6*218%</f>
        <v>136.38080000000002</v>
      </c>
      <c r="J6" s="2">
        <f>E6*0.06%</f>
        <v>3.7536E-2</v>
      </c>
      <c r="K6" s="2">
        <v>0</v>
      </c>
      <c r="L6" s="2">
        <v>0</v>
      </c>
      <c r="M6" s="2">
        <f>E6*9%</f>
        <v>5.6303999999999998</v>
      </c>
      <c r="N6" s="2">
        <f>E6*188%</f>
        <v>117.61279999999999</v>
      </c>
      <c r="O6" s="2">
        <f>E6*22%</f>
        <v>13.763200000000001</v>
      </c>
      <c r="P6" s="2">
        <f>E6*2.7%</f>
        <v>1.6891200000000002</v>
      </c>
      <c r="Q6" s="2">
        <v>390</v>
      </c>
      <c r="R6" s="2">
        <f t="shared" ref="R6:R12" si="0">C6/1000*Q6</f>
        <v>33.150000000000006</v>
      </c>
    </row>
    <row r="7" spans="1:18" s="8" customFormat="1" ht="19.2" customHeight="1">
      <c r="A7" s="24"/>
      <c r="B7" s="13" t="s">
        <v>32</v>
      </c>
      <c r="C7" s="2">
        <v>60</v>
      </c>
      <c r="D7" s="2">
        <f>C7*0.25</f>
        <v>15</v>
      </c>
      <c r="E7" s="2">
        <f>C7-D7</f>
        <v>45</v>
      </c>
      <c r="F7" s="2">
        <f>E7*2%</f>
        <v>0.9</v>
      </c>
      <c r="G7" s="2">
        <f>E7*0.4%</f>
        <v>0.18</v>
      </c>
      <c r="H7" s="2">
        <f>E7*16.3%</f>
        <v>7.335</v>
      </c>
      <c r="I7" s="2">
        <f>E7*80%</f>
        <v>36</v>
      </c>
      <c r="J7" s="2">
        <f>E7*0.12%</f>
        <v>5.3999999999999992E-2</v>
      </c>
      <c r="K7" s="2">
        <f>E7*20%</f>
        <v>9</v>
      </c>
      <c r="L7" s="2">
        <v>0</v>
      </c>
      <c r="M7" s="2">
        <f>E7*10%</f>
        <v>4.5</v>
      </c>
      <c r="N7" s="2">
        <f>E7*58%</f>
        <v>26.099999999999998</v>
      </c>
      <c r="O7" s="2">
        <f>E7*23%</f>
        <v>10.35</v>
      </c>
      <c r="P7" s="2">
        <f>E7*0.9%</f>
        <v>0.40500000000000003</v>
      </c>
      <c r="Q7" s="2">
        <v>50</v>
      </c>
      <c r="R7" s="2">
        <f t="shared" si="0"/>
        <v>3</v>
      </c>
    </row>
    <row r="8" spans="1:18" s="8" customFormat="1" ht="19.2" customHeight="1">
      <c r="A8" s="14"/>
      <c r="B8" s="13" t="s">
        <v>25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55</v>
      </c>
      <c r="R8" s="2">
        <f t="shared" si="0"/>
        <v>0.55000000000000004</v>
      </c>
    </row>
    <row r="9" spans="1:18" s="7" customFormat="1" ht="22.2" customHeight="1">
      <c r="A9" s="5"/>
      <c r="B9" s="13" t="s">
        <v>40</v>
      </c>
      <c r="C9" s="2">
        <v>22</v>
      </c>
      <c r="D9" s="2">
        <v>0</v>
      </c>
      <c r="E9" s="2">
        <f>C9-D9</f>
        <v>22</v>
      </c>
      <c r="F9" s="2">
        <f>E9*2%</f>
        <v>0.44</v>
      </c>
      <c r="G9" s="2">
        <f>E9*0.4%</f>
        <v>8.7999999999999995E-2</v>
      </c>
      <c r="H9" s="2">
        <f>E9*16.3%</f>
        <v>3.5860000000000003</v>
      </c>
      <c r="I9" s="2">
        <f>E9*80%</f>
        <v>17.600000000000001</v>
      </c>
      <c r="J9" s="2">
        <f>E9*0.12%</f>
        <v>2.6399999999999996E-2</v>
      </c>
      <c r="K9" s="2">
        <f>E9*20%</f>
        <v>4.4000000000000004</v>
      </c>
      <c r="L9" s="2">
        <v>0</v>
      </c>
      <c r="M9" s="2">
        <f>E9*10%</f>
        <v>2.2000000000000002</v>
      </c>
      <c r="N9" s="2">
        <f>E9*58%</f>
        <v>12.76</v>
      </c>
      <c r="O9" s="2">
        <f>E9*23%</f>
        <v>5.0600000000000005</v>
      </c>
      <c r="P9" s="2">
        <f>E9*0.9%</f>
        <v>0.19800000000000001</v>
      </c>
      <c r="Q9" s="2">
        <v>135</v>
      </c>
      <c r="R9" s="2">
        <f t="shared" si="0"/>
        <v>2.9699999999999998</v>
      </c>
    </row>
    <row r="10" spans="1:18" s="7" customFormat="1" ht="22.2" customHeight="1">
      <c r="A10" s="14"/>
      <c r="B10" s="13" t="s">
        <v>26</v>
      </c>
      <c r="C10" s="2">
        <v>15</v>
      </c>
      <c r="D10" s="2">
        <f>C10*0.16</f>
        <v>2.4</v>
      </c>
      <c r="E10" s="2">
        <f>C10-D10</f>
        <v>12.6</v>
      </c>
      <c r="F10" s="2">
        <f>E10*1.4%</f>
        <v>0.17639999999999997</v>
      </c>
      <c r="G10">
        <v>0</v>
      </c>
      <c r="H10" s="2">
        <f>E10*9.1%</f>
        <v>1.1465999999999998</v>
      </c>
      <c r="I10" s="2">
        <f>E10*41%</f>
        <v>5.1659999999999995</v>
      </c>
      <c r="J10" s="2">
        <f>E10*0.05%</f>
        <v>6.3E-3</v>
      </c>
      <c r="K10" s="2">
        <f>E10*10%</f>
        <v>1.26</v>
      </c>
      <c r="L10" s="2">
        <v>0</v>
      </c>
      <c r="M10" s="2">
        <f>E10*31%</f>
        <v>3.9059999999999997</v>
      </c>
      <c r="N10" s="2">
        <f>E10*58%</f>
        <v>7.3079999999999989</v>
      </c>
      <c r="O10" s="2">
        <f>E10*14%</f>
        <v>1.764</v>
      </c>
      <c r="P10" s="2">
        <f>E10*0.8%</f>
        <v>0.1008</v>
      </c>
      <c r="Q10" s="2">
        <v>35</v>
      </c>
      <c r="R10" s="2">
        <f t="shared" si="0"/>
        <v>0.52500000000000002</v>
      </c>
    </row>
    <row r="11" spans="1:18" s="9" customFormat="1" ht="22.2" customHeight="1">
      <c r="A11" s="28"/>
      <c r="B11" s="29" t="s">
        <v>33</v>
      </c>
      <c r="C11" s="29">
        <v>5</v>
      </c>
      <c r="D11" s="29">
        <v>0</v>
      </c>
      <c r="E11" s="29">
        <f>SUM(C11:D11)</f>
        <v>5</v>
      </c>
      <c r="F11" s="29">
        <f>E11*1%</f>
        <v>0.05</v>
      </c>
      <c r="G11" s="29">
        <v>0</v>
      </c>
      <c r="H11" s="29">
        <f>E11*3.5%</f>
        <v>0.17500000000000002</v>
      </c>
      <c r="I11" s="29">
        <f>E11*19%</f>
        <v>0.95</v>
      </c>
      <c r="J11" s="29">
        <f>E11*0.03%</f>
        <v>1.4999999999999998E-3</v>
      </c>
      <c r="K11" s="29">
        <f>E11*10%</f>
        <v>0.5</v>
      </c>
      <c r="L11" s="29">
        <v>0</v>
      </c>
      <c r="M11" s="29">
        <f>C11*7%</f>
        <v>0.35000000000000003</v>
      </c>
      <c r="N11" s="29">
        <f>E11*32%</f>
        <v>1.6</v>
      </c>
      <c r="O11" s="29">
        <f>E11*12%</f>
        <v>0.6</v>
      </c>
      <c r="P11" s="29">
        <f>E11*0.7%</f>
        <v>3.4999999999999996E-2</v>
      </c>
      <c r="Q11" s="29">
        <v>110</v>
      </c>
      <c r="R11" s="29">
        <f t="shared" si="0"/>
        <v>0.55000000000000004</v>
      </c>
    </row>
    <row r="12" spans="1:18" s="6" customFormat="1" ht="21" customHeight="1">
      <c r="A12" s="14"/>
      <c r="B12" s="13" t="s">
        <v>34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145</v>
      </c>
      <c r="R12" s="2">
        <f t="shared" si="0"/>
        <v>0.72499999999999998</v>
      </c>
    </row>
    <row r="13" spans="1:18" s="10" customFormat="1" ht="22.2" customHeight="1">
      <c r="A13" s="5"/>
      <c r="B13" s="4" t="s">
        <v>19</v>
      </c>
      <c r="C13" s="3">
        <f t="shared" ref="C13:D13" si="1">SUM(C6:C12)</f>
        <v>202</v>
      </c>
      <c r="D13" s="3">
        <f t="shared" si="1"/>
        <v>44.839999999999996</v>
      </c>
      <c r="E13" s="3">
        <v>250</v>
      </c>
      <c r="F13" s="3">
        <f t="shared" ref="F13:P13" si="2">SUM(F6:F12)</f>
        <v>13.267560000000001</v>
      </c>
      <c r="G13" s="3">
        <f t="shared" si="2"/>
        <v>15.2776</v>
      </c>
      <c r="H13" s="3">
        <f t="shared" si="2"/>
        <v>12.602600000000001</v>
      </c>
      <c r="I13" s="3">
        <f t="shared" si="2"/>
        <v>198.0463</v>
      </c>
      <c r="J13" s="3">
        <f t="shared" si="2"/>
        <v>0.13173599999999999</v>
      </c>
      <c r="K13" s="3">
        <f t="shared" si="2"/>
        <v>15.41</v>
      </c>
      <c r="L13" s="3">
        <f t="shared" si="2"/>
        <v>0</v>
      </c>
      <c r="M13" s="3">
        <f t="shared" si="2"/>
        <v>19.136399999999998</v>
      </c>
      <c r="N13" s="3">
        <f t="shared" si="2"/>
        <v>168.13079999999997</v>
      </c>
      <c r="O13" s="3">
        <f t="shared" si="2"/>
        <v>33.437200000000004</v>
      </c>
      <c r="P13" s="3">
        <f t="shared" si="2"/>
        <v>2.4629200000000004</v>
      </c>
      <c r="Q13" s="3"/>
      <c r="R13" s="3">
        <f>SUM(R6:R12)</f>
        <v>41.47</v>
      </c>
    </row>
    <row r="14" spans="1:18" s="11" customFormat="1" ht="22.2" customHeight="1">
      <c r="A14" s="30"/>
      <c r="B14" s="36" t="s">
        <v>35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18" s="11" customFormat="1" ht="18">
      <c r="A15" s="24"/>
      <c r="B15" s="20" t="s">
        <v>25</v>
      </c>
      <c r="C15" s="2">
        <v>15</v>
      </c>
      <c r="D15" s="2">
        <f>C15*0.2</f>
        <v>3</v>
      </c>
      <c r="E15" s="2">
        <f>C15-D15</f>
        <v>12</v>
      </c>
      <c r="F15" s="2">
        <f>E15*1.3%</f>
        <v>0.15600000000000003</v>
      </c>
      <c r="G15" s="21">
        <f>E15*0.001</f>
        <v>1.2E-2</v>
      </c>
      <c r="H15" s="2">
        <f>E15*0.072</f>
        <v>0.86399999999999988</v>
      </c>
      <c r="I15" s="2">
        <f>E15*0.3</f>
        <v>3.5999999999999996</v>
      </c>
      <c r="J15" s="2">
        <f>E15*0.06%</f>
        <v>7.1999999999999998E-3</v>
      </c>
      <c r="K15" s="2">
        <f>E15*5%</f>
        <v>0.60000000000000009</v>
      </c>
      <c r="L15" s="2">
        <v>0</v>
      </c>
      <c r="M15" s="2">
        <f>E15*51%</f>
        <v>6.12</v>
      </c>
      <c r="N15" s="2">
        <f>E15*55%</f>
        <v>6.6000000000000005</v>
      </c>
      <c r="O15" s="2">
        <f>E15*38%</f>
        <v>4.5600000000000005</v>
      </c>
      <c r="P15" s="2">
        <f>E15*0.7%</f>
        <v>8.3999999999999991E-2</v>
      </c>
      <c r="Q15" s="2">
        <v>55</v>
      </c>
      <c r="R15" s="13">
        <f>C15/1000*Q15</f>
        <v>0.82499999999999996</v>
      </c>
    </row>
    <row r="16" spans="1:18" s="12" customFormat="1" ht="18">
      <c r="A16" s="31"/>
      <c r="B16" s="20" t="s">
        <v>36</v>
      </c>
      <c r="C16" s="32">
        <v>20</v>
      </c>
      <c r="D16" s="32">
        <v>0</v>
      </c>
      <c r="E16" s="32">
        <f>C16-D16</f>
        <v>20</v>
      </c>
      <c r="F16" s="32">
        <v>0</v>
      </c>
      <c r="G16" s="33">
        <f>E16*0.999</f>
        <v>19.98</v>
      </c>
      <c r="H16" s="32">
        <v>0</v>
      </c>
      <c r="I16" s="32">
        <f>E16*8.99</f>
        <v>179.8</v>
      </c>
      <c r="J16" s="32">
        <f>E16*0.06%</f>
        <v>1.1999999999999999E-2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58</v>
      </c>
      <c r="R16" s="32">
        <f>C16/1000*Q16</f>
        <v>1.1599999999999999</v>
      </c>
    </row>
    <row r="17" spans="1:18" s="12" customFormat="1" ht="18">
      <c r="A17" s="24"/>
      <c r="B17" s="20" t="s">
        <v>29</v>
      </c>
      <c r="C17" s="2">
        <v>30</v>
      </c>
      <c r="D17" s="2">
        <f>C17*0.2</f>
        <v>6</v>
      </c>
      <c r="E17" s="2">
        <f>C17-D17</f>
        <v>24</v>
      </c>
      <c r="F17" s="2">
        <f>E17*0.018</f>
        <v>0.43199999999999994</v>
      </c>
      <c r="G17" s="21">
        <f>E17*0.001</f>
        <v>2.4E-2</v>
      </c>
      <c r="H17" s="2">
        <f>E17*0.047</f>
        <v>1.1280000000000001</v>
      </c>
      <c r="I17" s="2">
        <f>E17*0.27</f>
        <v>6.48</v>
      </c>
      <c r="J17" s="2">
        <f>E17*0.03%</f>
        <v>7.1999999999999998E-3</v>
      </c>
      <c r="K17" s="2">
        <f>E17*45%</f>
        <v>10.8</v>
      </c>
      <c r="L17" s="2">
        <v>0</v>
      </c>
      <c r="M17" s="2">
        <f>E17*48%</f>
        <v>11.52</v>
      </c>
      <c r="N17" s="2">
        <f>E17*31%</f>
        <v>7.4399999999999995</v>
      </c>
      <c r="O17" s="2">
        <f>E17*16%</f>
        <v>3.84</v>
      </c>
      <c r="P17" s="2">
        <f>E17*0.6%</f>
        <v>0.14400000000000002</v>
      </c>
      <c r="Q17" s="2">
        <v>25</v>
      </c>
      <c r="R17" s="13">
        <f>C17/1000*Q17</f>
        <v>0.75</v>
      </c>
    </row>
    <row r="18" spans="1:18" s="6" customFormat="1" ht="31.2">
      <c r="A18" s="24"/>
      <c r="B18" s="20" t="s">
        <v>24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13">
        <f>C18/1000*Q18</f>
        <v>0.72499999999999998</v>
      </c>
    </row>
    <row r="19" spans="1:18" s="12" customFormat="1" ht="18">
      <c r="A19" s="24"/>
      <c r="B19" s="22" t="s">
        <v>19</v>
      </c>
      <c r="C19" s="25">
        <f>SUM(C15:C18)</f>
        <v>70</v>
      </c>
      <c r="D19" s="25">
        <f t="shared" ref="D19:P19" si="3">SUM(D15:D18)</f>
        <v>9</v>
      </c>
      <c r="E19" s="25">
        <f t="shared" si="3"/>
        <v>59</v>
      </c>
      <c r="F19" s="25">
        <f t="shared" si="3"/>
        <v>0.58799999999999997</v>
      </c>
      <c r="G19" s="25">
        <f t="shared" si="3"/>
        <v>23.013000000000002</v>
      </c>
      <c r="H19" s="25">
        <f t="shared" si="3"/>
        <v>1.992</v>
      </c>
      <c r="I19" s="25">
        <f t="shared" si="3"/>
        <v>190.1497</v>
      </c>
      <c r="J19" s="25">
        <f t="shared" si="3"/>
        <v>2.8199999999999999E-2</v>
      </c>
      <c r="K19" s="25">
        <f t="shared" si="3"/>
        <v>11.4</v>
      </c>
      <c r="L19" s="25">
        <f t="shared" si="3"/>
        <v>0</v>
      </c>
      <c r="M19" s="25">
        <f t="shared" si="3"/>
        <v>17.64</v>
      </c>
      <c r="N19" s="25">
        <f t="shared" si="3"/>
        <v>14.04</v>
      </c>
      <c r="O19" s="25">
        <f t="shared" si="3"/>
        <v>8.4</v>
      </c>
      <c r="P19" s="25">
        <f t="shared" si="3"/>
        <v>0.22800000000000001</v>
      </c>
      <c r="Q19" s="25"/>
      <c r="R19" s="25">
        <f>SUM(R15:R18)</f>
        <v>3.46</v>
      </c>
    </row>
    <row r="20" spans="1:18" s="12" customFormat="1" ht="21">
      <c r="A20" s="23"/>
      <c r="B20" s="39" t="s">
        <v>23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1:18" s="12" customFormat="1" ht="18">
      <c r="A21" s="24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ht="21">
      <c r="A22" s="23"/>
      <c r="B22" s="39" t="s">
        <v>27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1:18" ht="18">
      <c r="A23" s="5"/>
      <c r="B23" s="2" t="s">
        <v>28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ht="18">
      <c r="A24" s="24"/>
      <c r="B24" s="2" t="s">
        <v>20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">
      <c r="A25" s="24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4">SUM(F24:F24)</f>
        <v>0</v>
      </c>
      <c r="G25" s="3">
        <f t="shared" si="4"/>
        <v>0</v>
      </c>
      <c r="H25" s="3">
        <f t="shared" si="4"/>
        <v>14.97</v>
      </c>
      <c r="I25" s="3">
        <f t="shared" si="4"/>
        <v>56.85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0.3</v>
      </c>
      <c r="N25" s="3">
        <f t="shared" si="4"/>
        <v>0</v>
      </c>
      <c r="O25" s="3">
        <f t="shared" si="4"/>
        <v>0</v>
      </c>
      <c r="P25" s="3">
        <f t="shared" si="4"/>
        <v>4.4999999999999998E-2</v>
      </c>
      <c r="Q25" s="3"/>
      <c r="R25" s="3">
        <f>SUM(R23:R24)</f>
        <v>1.5499999999999998</v>
      </c>
    </row>
    <row r="26" spans="1:18" ht="21">
      <c r="A26" s="5"/>
      <c r="B26" s="36" t="s">
        <v>37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</row>
    <row r="27" spans="1:18" ht="18">
      <c r="A27" s="5"/>
      <c r="B27" s="4" t="s">
        <v>19</v>
      </c>
      <c r="C27" s="3">
        <v>120</v>
      </c>
      <c r="D27" s="3">
        <v>0</v>
      </c>
      <c r="E27" s="3">
        <f>C27-D27</f>
        <v>120</v>
      </c>
      <c r="F27" s="3">
        <f>E27*1.5%</f>
        <v>1.7999999999999998</v>
      </c>
      <c r="G27" s="3">
        <f>E27*0.5%</f>
        <v>0.6</v>
      </c>
      <c r="H27" s="3">
        <f>E27*21%</f>
        <v>25.2</v>
      </c>
      <c r="I27" s="3">
        <f>E27*96%</f>
        <v>115.19999999999999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100</v>
      </c>
      <c r="R27" s="3">
        <f>C27/1000*Q27</f>
        <v>12</v>
      </c>
    </row>
    <row r="28" spans="1:18" ht="21">
      <c r="A28" s="23"/>
      <c r="B28" s="44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pans="1:18" ht="18">
      <c r="A29" s="24"/>
      <c r="B29" s="4" t="s">
        <v>19</v>
      </c>
      <c r="C29" s="15">
        <v>3</v>
      </c>
      <c r="D29" s="3">
        <v>0</v>
      </c>
      <c r="E29" s="15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15">
        <f>C29/1000*Q29</f>
        <v>0.03</v>
      </c>
    </row>
    <row r="30" spans="1:18" ht="23.4">
      <c r="A30" s="24"/>
      <c r="B30" s="16" t="s">
        <v>19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>R29+R27+R25+R21+R19+R13</f>
        <v>61.01</v>
      </c>
    </row>
  </sheetData>
  <mergeCells count="26">
    <mergeCell ref="Q2:Q4"/>
    <mergeCell ref="J3:J4"/>
    <mergeCell ref="K3:K4"/>
    <mergeCell ref="M2:P2"/>
    <mergeCell ref="P3:P4"/>
    <mergeCell ref="B2:B3"/>
    <mergeCell ref="L3:L4"/>
    <mergeCell ref="F2:F4"/>
    <mergeCell ref="M3:M4"/>
    <mergeCell ref="N3:N4"/>
    <mergeCell ref="A2:A3"/>
    <mergeCell ref="B14:R14"/>
    <mergeCell ref="B20:R20"/>
    <mergeCell ref="B26:R26"/>
    <mergeCell ref="B28:R28"/>
    <mergeCell ref="B22:R22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2022-03-03T12:54:50Z</dcterms:modified>
</cp:coreProperties>
</file>