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H15" i="1"/>
  <c r="D15"/>
  <c r="C15"/>
  <c r="R14"/>
  <c r="E14"/>
  <c r="J14" s="1"/>
  <c r="R13"/>
  <c r="R15" s="1"/>
  <c r="D13"/>
  <c r="E13" s="1"/>
  <c r="R25"/>
  <c r="E25"/>
  <c r="R23"/>
  <c r="F23"/>
  <c r="E23"/>
  <c r="M23" s="1"/>
  <c r="O21"/>
  <c r="N21"/>
  <c r="L21"/>
  <c r="K21"/>
  <c r="J21"/>
  <c r="G21"/>
  <c r="F21"/>
  <c r="D21"/>
  <c r="C21"/>
  <c r="R20"/>
  <c r="P20"/>
  <c r="P21" s="1"/>
  <c r="M20"/>
  <c r="M21" s="1"/>
  <c r="I20"/>
  <c r="I21" s="1"/>
  <c r="H20"/>
  <c r="H21" s="1"/>
  <c r="R19"/>
  <c r="E19"/>
  <c r="P19" s="1"/>
  <c r="R17"/>
  <c r="P17"/>
  <c r="O17"/>
  <c r="N17"/>
  <c r="M17"/>
  <c r="J17"/>
  <c r="I17"/>
  <c r="H17"/>
  <c r="G17"/>
  <c r="F17"/>
  <c r="E10"/>
  <c r="P10" s="1"/>
  <c r="D9"/>
  <c r="E9" s="1"/>
  <c r="P7"/>
  <c r="E6"/>
  <c r="M13" l="1"/>
  <c r="M15" s="1"/>
  <c r="F13"/>
  <c r="F15" s="1"/>
  <c r="E11"/>
  <c r="F19"/>
  <c r="K23"/>
  <c r="K13"/>
  <c r="K15" s="1"/>
  <c r="G14"/>
  <c r="N19"/>
  <c r="O23"/>
  <c r="O13"/>
  <c r="O15" s="1"/>
  <c r="J13"/>
  <c r="J15" s="1"/>
  <c r="G13"/>
  <c r="L13"/>
  <c r="L15" s="1"/>
  <c r="P13"/>
  <c r="P15" s="1"/>
  <c r="I14"/>
  <c r="N13"/>
  <c r="N15" s="1"/>
  <c r="I13"/>
  <c r="J19"/>
  <c r="R21"/>
  <c r="J23"/>
  <c r="K19"/>
  <c r="G19"/>
  <c r="O19"/>
  <c r="G23"/>
  <c r="P23"/>
  <c r="P6"/>
  <c r="I6"/>
  <c r="I10"/>
  <c r="I7"/>
  <c r="G9"/>
  <c r="P9"/>
  <c r="P11" s="1"/>
  <c r="I19"/>
  <c r="M19"/>
  <c r="I23"/>
  <c r="N23"/>
  <c r="I9"/>
  <c r="I11" s="1"/>
  <c r="J9"/>
  <c r="H19"/>
  <c r="L19"/>
  <c r="H23"/>
  <c r="I15" l="1"/>
  <c r="G15"/>
  <c r="M11"/>
  <c r="G11"/>
</calcChain>
</file>

<file path=xl/sharedStrings.xml><?xml version="1.0" encoding="utf-8"?>
<sst xmlns="http://schemas.openxmlformats.org/spreadsheetml/2006/main" count="45" uniqueCount="39">
  <si>
    <t>Школа</t>
  </si>
  <si>
    <t>День</t>
  </si>
  <si>
    <t>Белки</t>
  </si>
  <si>
    <t>Жиры</t>
  </si>
  <si>
    <t>Углеводы</t>
  </si>
  <si>
    <t>Наименование блюда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</si>
  <si>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</si>
  <si>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</si>
  <si>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</si>
  <si>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</si>
  <si>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</si>
  <si>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</si>
  <si>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В1</t>
  </si>
  <si>
    <t>С</t>
  </si>
  <si>
    <t>А</t>
  </si>
  <si>
    <t>Са</t>
  </si>
  <si>
    <t>Р</t>
  </si>
  <si>
    <t>Mg</t>
  </si>
  <si>
    <t>Fe</t>
  </si>
  <si>
    <t>итого</t>
  </si>
  <si>
    <t>сахар</t>
  </si>
  <si>
    <t>МБОУ "Урагинская СОШ"</t>
  </si>
  <si>
    <t>сумма</t>
  </si>
  <si>
    <t>3.хлеб</t>
  </si>
  <si>
    <t>растит. масло</t>
  </si>
  <si>
    <t>морковь</t>
  </si>
  <si>
    <t>лук</t>
  </si>
  <si>
    <t>4.чай</t>
  </si>
  <si>
    <t>чай</t>
  </si>
  <si>
    <t>всего грамм</t>
  </si>
  <si>
    <t>капуста</t>
  </si>
  <si>
    <t>5.яблоки</t>
  </si>
  <si>
    <t>6.соль</t>
  </si>
  <si>
    <t>1.салат овощной</t>
  </si>
  <si>
    <t xml:space="preserve">масло растит </t>
  </si>
  <si>
    <t xml:space="preserve">зелёный горошек </t>
  </si>
  <si>
    <t>1.рыба запеченная</t>
  </si>
  <si>
    <t xml:space="preserve">рыба </t>
  </si>
  <si>
    <t>09.02.2022 г.</t>
  </si>
</sst>
</file>

<file path=xl/styles.xml><?xml version="1.0" encoding="utf-8"?>
<styleSheet xmlns="http://schemas.openxmlformats.org/spreadsheetml/2006/main">
  <numFmts count="1">
    <numFmt numFmtId="164" formatCode="0.000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8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6"/>
      <color indexed="8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</font>
    <font>
      <b/>
      <sz val="14"/>
      <color theme="1"/>
      <name val="Calibri"/>
      <family val="2"/>
      <charset val="204"/>
      <scheme val="minor"/>
    </font>
    <font>
      <b/>
      <sz val="16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2" fillId="0" borderId="1" xfId="0" applyFont="1" applyBorder="1"/>
    <xf numFmtId="2" fontId="0" fillId="0" borderId="1" xfId="0" applyNumberFormat="1" applyBorder="1"/>
    <xf numFmtId="2" fontId="6" fillId="0" borderId="1" xfId="0" applyNumberFormat="1" applyFont="1" applyBorder="1"/>
    <xf numFmtId="2" fontId="5" fillId="0" borderId="1" xfId="0" applyNumberFormat="1" applyFont="1" applyBorder="1"/>
    <xf numFmtId="1" fontId="5" fillId="0" borderId="1" xfId="0" applyNumberFormat="1" applyFont="1" applyBorder="1"/>
    <xf numFmtId="0" fontId="1" fillId="0" borderId="0" xfId="0" applyFont="1"/>
    <xf numFmtId="2" fontId="10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2" fontId="11" fillId="0" borderId="0" xfId="0" applyNumberFormat="1" applyFont="1" applyAlignment="1">
      <alignment horizontal="left"/>
    </xf>
    <xf numFmtId="0" fontId="0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0" fillId="0" borderId="1" xfId="0" applyBorder="1"/>
    <xf numFmtId="0" fontId="5" fillId="0" borderId="1" xfId="0" applyFont="1" applyBorder="1"/>
    <xf numFmtId="164" fontId="6" fillId="0" borderId="1" xfId="0" applyNumberFormat="1" applyFont="1" applyBorder="1"/>
    <xf numFmtId="2" fontId="12" fillId="0" borderId="1" xfId="0" applyNumberFormat="1" applyFont="1" applyBorder="1"/>
    <xf numFmtId="0" fontId="13" fillId="0" borderId="1" xfId="0" applyFont="1" applyBorder="1"/>
    <xf numFmtId="14" fontId="13" fillId="0" borderId="1" xfId="0" applyNumberFormat="1" applyFont="1" applyBorder="1"/>
    <xf numFmtId="0" fontId="14" fillId="0" borderId="0" xfId="0" applyFont="1"/>
    <xf numFmtId="0" fontId="15" fillId="2" borderId="1" xfId="1" applyNumberFormat="1" applyFont="1" applyFill="1" applyBorder="1" applyAlignment="1" applyProtection="1">
      <alignment vertical="center" wrapText="1"/>
    </xf>
    <xf numFmtId="164" fontId="0" fillId="0" borderId="1" xfId="0" applyNumberFormat="1" applyBorder="1"/>
    <xf numFmtId="0" fontId="9" fillId="0" borderId="1" xfId="1" applyNumberFormat="1" applyFont="1" applyFill="1" applyBorder="1" applyAlignment="1" applyProtection="1">
      <alignment horizontal="left" vertical="top" wrapText="1"/>
    </xf>
    <xf numFmtId="1" fontId="17" fillId="0" borderId="1" xfId="0" applyNumberFormat="1" applyFont="1" applyBorder="1"/>
    <xf numFmtId="1" fontId="7" fillId="0" borderId="1" xfId="0" applyNumberFormat="1" applyFont="1" applyBorder="1"/>
    <xf numFmtId="0" fontId="8" fillId="0" borderId="2" xfId="1" applyNumberFormat="1" applyFont="1" applyFill="1" applyBorder="1" applyAlignment="1" applyProtection="1">
      <alignment horizontal="left" vertical="top" wrapText="1"/>
    </xf>
    <xf numFmtId="2" fontId="0" fillId="0" borderId="1" xfId="0" applyNumberFormat="1" applyBorder="1" applyAlignment="1">
      <alignment horizontal="right"/>
    </xf>
    <xf numFmtId="2" fontId="23" fillId="0" borderId="1" xfId="0" applyNumberFormat="1" applyFont="1" applyBorder="1"/>
    <xf numFmtId="2" fontId="24" fillId="0" borderId="1" xfId="0" applyNumberFormat="1" applyFont="1" applyBorder="1"/>
    <xf numFmtId="2" fontId="0" fillId="0" borderId="7" xfId="0" applyNumberFormat="1" applyFill="1" applyBorder="1"/>
    <xf numFmtId="2" fontId="18" fillId="0" borderId="3" xfId="0" applyNumberFormat="1" applyFont="1" applyBorder="1" applyAlignment="1">
      <alignment horizontal="center"/>
    </xf>
    <xf numFmtId="2" fontId="18" fillId="0" borderId="4" xfId="0" applyNumberFormat="1" applyFont="1" applyBorder="1" applyAlignment="1">
      <alignment horizontal="center"/>
    </xf>
    <xf numFmtId="2" fontId="18" fillId="0" borderId="5" xfId="0" applyNumberFormat="1" applyFont="1" applyBorder="1" applyAlignment="1">
      <alignment horizontal="center"/>
    </xf>
    <xf numFmtId="2" fontId="25" fillId="0" borderId="3" xfId="0" applyNumberFormat="1" applyFon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0" fontId="20" fillId="2" borderId="2" xfId="1" applyNumberFormat="1" applyFont="1" applyFill="1" applyBorder="1" applyAlignment="1" applyProtection="1">
      <alignment horizontal="center" vertical="top" wrapText="1"/>
    </xf>
    <xf numFmtId="0" fontId="20" fillId="2" borderId="7" xfId="1" applyNumberFormat="1" applyFont="1" applyFill="1" applyBorder="1" applyAlignment="1" applyProtection="1">
      <alignment horizontal="center" vertical="top" wrapText="1"/>
    </xf>
    <xf numFmtId="0" fontId="20" fillId="2" borderId="6" xfId="1" applyNumberFormat="1" applyFont="1" applyFill="1" applyBorder="1" applyAlignment="1" applyProtection="1">
      <alignment horizontal="center" vertical="top" wrapText="1"/>
    </xf>
    <xf numFmtId="0" fontId="22" fillId="0" borderId="1" xfId="1" applyNumberFormat="1" applyFont="1" applyFill="1" applyBorder="1" applyAlignment="1" applyProtection="1">
      <alignment horizontal="center" vertical="center"/>
    </xf>
    <xf numFmtId="0" fontId="8" fillId="0" borderId="3" xfId="1" applyNumberFormat="1" applyFont="1" applyFill="1" applyBorder="1" applyAlignment="1" applyProtection="1">
      <alignment horizontal="center" vertical="top" wrapText="1"/>
    </xf>
    <xf numFmtId="0" fontId="8" fillId="0" borderId="4" xfId="1" applyNumberFormat="1" applyFont="1" applyFill="1" applyBorder="1" applyAlignment="1" applyProtection="1">
      <alignment horizontal="center" vertical="top" wrapText="1"/>
    </xf>
    <xf numFmtId="0" fontId="8" fillId="0" borderId="5" xfId="1" applyNumberFormat="1" applyFont="1" applyFill="1" applyBorder="1" applyAlignment="1" applyProtection="1">
      <alignment horizontal="center" vertical="top" wrapText="1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2" fillId="0" borderId="2" xfId="1" applyNumberFormat="1" applyFont="1" applyFill="1" applyBorder="1" applyAlignment="1" applyProtection="1">
      <alignment horizontal="center" vertical="center"/>
    </xf>
    <xf numFmtId="0" fontId="22" fillId="0" borderId="6" xfId="1" applyNumberFormat="1" applyFont="1" applyFill="1" applyBorder="1" applyAlignment="1" applyProtection="1">
      <alignment horizontal="center" vertical="center"/>
    </xf>
    <xf numFmtId="0" fontId="21" fillId="2" borderId="2" xfId="1" applyNumberFormat="1" applyFont="1" applyFill="1" applyBorder="1" applyAlignment="1" applyProtection="1">
      <alignment horizontal="center" vertical="top"/>
    </xf>
    <xf numFmtId="0" fontId="21" fillId="2" borderId="7" xfId="1" applyNumberFormat="1" applyFont="1" applyFill="1" applyBorder="1" applyAlignment="1" applyProtection="1">
      <alignment horizontal="center" vertical="top"/>
    </xf>
    <xf numFmtId="0" fontId="21" fillId="2" borderId="6" xfId="1" applyNumberFormat="1" applyFont="1" applyFill="1" applyBorder="1" applyAlignment="1" applyProtection="1">
      <alignment horizontal="center" vertical="top"/>
    </xf>
    <xf numFmtId="0" fontId="22" fillId="0" borderId="7" xfId="1" applyNumberFormat="1" applyFont="1" applyFill="1" applyBorder="1" applyAlignment="1" applyProtection="1">
      <alignment horizontal="center" vertical="center"/>
    </xf>
    <xf numFmtId="0" fontId="19" fillId="0" borderId="1" xfId="1" applyNumberFormat="1" applyFont="1" applyFill="1" applyBorder="1" applyAlignment="1" applyProtection="1">
      <alignment horizontal="center" vertical="center"/>
    </xf>
    <xf numFmtId="0" fontId="25" fillId="0" borderId="3" xfId="0" applyFont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" xfId="1" applyNumberFormat="1" applyFont="1" applyFill="1" applyBorder="1" applyAlignment="1" applyProtection="1">
      <alignment horizontal="center" vertical="center"/>
    </xf>
    <xf numFmtId="0" fontId="3" fillId="0" borderId="7" xfId="1" applyNumberFormat="1" applyFont="1" applyFill="1" applyBorder="1" applyAlignment="1" applyProtection="1">
      <alignment horizontal="center" vertical="center"/>
    </xf>
    <xf numFmtId="0" fontId="3" fillId="0" borderId="6" xfId="1" applyNumberFormat="1" applyFont="1" applyFill="1" applyBorder="1" applyAlignment="1" applyProtection="1">
      <alignment horizontal="center" vertical="center"/>
    </xf>
    <xf numFmtId="0" fontId="22" fillId="2" borderId="2" xfId="1" applyNumberFormat="1" applyFont="1" applyFill="1" applyBorder="1" applyAlignment="1" applyProtection="1">
      <alignment horizontal="center" vertical="center"/>
    </xf>
    <xf numFmtId="0" fontId="22" fillId="2" borderId="6" xfId="1" applyNumberFormat="1" applyFont="1" applyFill="1" applyBorder="1" applyAlignment="1" applyProtection="1">
      <alignment horizontal="center" vertical="center"/>
    </xf>
    <xf numFmtId="0" fontId="26" fillId="2" borderId="1" xfId="0" applyFont="1" applyFill="1" applyBorder="1" applyAlignment="1"/>
    <xf numFmtId="0" fontId="16" fillId="0" borderId="3" xfId="1" applyNumberFormat="1" applyFont="1" applyFill="1" applyBorder="1" applyAlignment="1" applyProtection="1">
      <alignment horizontal="center" vertical="center" wrapText="1"/>
    </xf>
    <xf numFmtId="0" fontId="16" fillId="0" borderId="4" xfId="1" applyNumberFormat="1" applyFont="1" applyFill="1" applyBorder="1" applyAlignment="1" applyProtection="1">
      <alignment horizontal="center" vertical="center" wrapText="1"/>
    </xf>
    <xf numFmtId="0" fontId="16" fillId="0" borderId="5" xfId="1" applyNumberFormat="1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7"/>
  <sheetViews>
    <sheetView tabSelected="1" workbookViewId="0">
      <selection activeCell="B2" sqref="B2:B3"/>
    </sheetView>
  </sheetViews>
  <sheetFormatPr defaultRowHeight="14.4"/>
  <cols>
    <col min="1" max="1" width="6.5546875" customWidth="1"/>
    <col min="2" max="2" width="13.77734375" customWidth="1"/>
    <col min="3" max="3" width="9.5546875" customWidth="1"/>
    <col min="4" max="4" width="14.109375" customWidth="1"/>
    <col min="5" max="9" width="8.88671875" customWidth="1"/>
    <col min="10" max="10" width="12" customWidth="1"/>
    <col min="11" max="17" width="8.88671875" customWidth="1"/>
    <col min="18" max="18" width="11.44140625" customWidth="1"/>
  </cols>
  <sheetData>
    <row r="1" spans="1:18" ht="17.399999999999999" customHeight="1">
      <c r="A1" s="1" t="s">
        <v>0</v>
      </c>
      <c r="B1" s="17" t="s">
        <v>21</v>
      </c>
      <c r="C1" s="17"/>
      <c r="D1" s="17"/>
      <c r="E1" s="17"/>
      <c r="F1" s="17"/>
      <c r="G1" s="17"/>
      <c r="H1" s="17"/>
      <c r="I1" s="17" t="s">
        <v>1</v>
      </c>
      <c r="J1" s="18" t="s">
        <v>38</v>
      </c>
      <c r="K1" s="19"/>
      <c r="L1" s="19"/>
      <c r="M1" s="19"/>
      <c r="N1" s="19"/>
      <c r="O1" s="19"/>
      <c r="P1" s="19"/>
      <c r="Q1" s="19"/>
      <c r="R1" s="19"/>
    </row>
    <row r="2" spans="1:18" ht="33" customHeight="1">
      <c r="A2" s="24"/>
      <c r="B2" s="55" t="s">
        <v>5</v>
      </c>
      <c r="C2" s="39" t="s">
        <v>29</v>
      </c>
      <c r="D2" s="51" t="s">
        <v>6</v>
      </c>
      <c r="E2" s="51" t="s">
        <v>7</v>
      </c>
      <c r="F2" s="49" t="s">
        <v>2</v>
      </c>
      <c r="G2" s="49" t="s">
        <v>3</v>
      </c>
      <c r="H2" s="49" t="s">
        <v>4</v>
      </c>
      <c r="I2" s="49" t="s">
        <v>8</v>
      </c>
      <c r="J2" s="42" t="s">
        <v>9</v>
      </c>
      <c r="K2" s="42"/>
      <c r="L2" s="42"/>
      <c r="M2" s="42" t="s">
        <v>10</v>
      </c>
      <c r="N2" s="42"/>
      <c r="O2" s="42"/>
      <c r="P2" s="42"/>
      <c r="Q2" s="60" t="s">
        <v>11</v>
      </c>
      <c r="R2" s="46" t="s">
        <v>22</v>
      </c>
    </row>
    <row r="3" spans="1:18" ht="24" customHeight="1">
      <c r="A3" s="24"/>
      <c r="B3" s="55"/>
      <c r="C3" s="40"/>
      <c r="D3" s="52"/>
      <c r="E3" s="52"/>
      <c r="F3" s="54"/>
      <c r="G3" s="54"/>
      <c r="H3" s="54"/>
      <c r="I3" s="54"/>
      <c r="J3" s="49" t="s">
        <v>12</v>
      </c>
      <c r="K3" s="63" t="s">
        <v>13</v>
      </c>
      <c r="L3" s="49" t="s">
        <v>14</v>
      </c>
      <c r="M3" s="49" t="s">
        <v>15</v>
      </c>
      <c r="N3" s="49" t="s">
        <v>16</v>
      </c>
      <c r="O3" s="49" t="s">
        <v>17</v>
      </c>
      <c r="P3" s="49" t="s">
        <v>18</v>
      </c>
      <c r="Q3" s="61"/>
      <c r="R3" s="47"/>
    </row>
    <row r="4" spans="1:18" ht="24" customHeight="1">
      <c r="A4" s="24"/>
      <c r="B4" s="25"/>
      <c r="C4" s="41"/>
      <c r="D4" s="53"/>
      <c r="E4" s="53"/>
      <c r="F4" s="50"/>
      <c r="G4" s="50"/>
      <c r="H4" s="50"/>
      <c r="I4" s="50"/>
      <c r="J4" s="50"/>
      <c r="K4" s="64"/>
      <c r="L4" s="50"/>
      <c r="M4" s="50"/>
      <c r="N4" s="50"/>
      <c r="O4" s="50"/>
      <c r="P4" s="50"/>
      <c r="Q4" s="62"/>
      <c r="R4" s="48"/>
    </row>
    <row r="5" spans="1:18" s="6" customFormat="1" ht="19.2" customHeight="1">
      <c r="A5" s="24"/>
      <c r="B5" s="43" t="s">
        <v>33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5"/>
    </row>
    <row r="6" spans="1:18" s="7" customFormat="1" ht="22.5" customHeight="1">
      <c r="A6" s="14"/>
      <c r="B6" s="13" t="s">
        <v>30</v>
      </c>
      <c r="C6" s="2">
        <v>25</v>
      </c>
      <c r="D6" s="2">
        <v>5</v>
      </c>
      <c r="E6" s="2">
        <f>SUM(C6-D6)</f>
        <v>20</v>
      </c>
      <c r="F6" s="2">
        <v>0.36</v>
      </c>
      <c r="G6" s="2">
        <v>0.02</v>
      </c>
      <c r="H6" s="2">
        <v>0.94</v>
      </c>
      <c r="I6" s="2">
        <f>E6*218%</f>
        <v>43.6</v>
      </c>
      <c r="J6" s="2">
        <v>5.4</v>
      </c>
      <c r="K6" s="2">
        <v>0.01</v>
      </c>
      <c r="L6" s="2">
        <v>9</v>
      </c>
      <c r="M6" s="2">
        <v>0</v>
      </c>
      <c r="N6" s="2">
        <v>9.6</v>
      </c>
      <c r="O6" s="2">
        <v>6.2</v>
      </c>
      <c r="P6" s="2">
        <f>E6*2.7%</f>
        <v>0.54</v>
      </c>
      <c r="Q6" s="2">
        <v>25</v>
      </c>
      <c r="R6" s="2">
        <v>0.625</v>
      </c>
    </row>
    <row r="7" spans="1:18" s="8" customFormat="1" ht="19.5" customHeight="1">
      <c r="A7" s="14"/>
      <c r="B7" s="13" t="s">
        <v>25</v>
      </c>
      <c r="C7" s="26">
        <v>10</v>
      </c>
      <c r="D7" s="2">
        <v>0</v>
      </c>
      <c r="E7" s="2">
        <v>8</v>
      </c>
      <c r="F7" s="2">
        <v>0.1</v>
      </c>
      <c r="G7">
        <v>8.0000000000000002E-3</v>
      </c>
      <c r="H7" s="2">
        <v>0.57999999999999996</v>
      </c>
      <c r="I7" s="2">
        <f>E7*41%</f>
        <v>3.28</v>
      </c>
      <c r="J7" s="2">
        <v>2.4</v>
      </c>
      <c r="K7" s="2">
        <v>0</v>
      </c>
      <c r="L7" s="2">
        <v>0.4</v>
      </c>
      <c r="M7" s="2">
        <v>0</v>
      </c>
      <c r="N7" s="2">
        <v>4.08</v>
      </c>
      <c r="O7" s="2">
        <v>4.4000000000000004</v>
      </c>
      <c r="P7" s="2">
        <f>E7*0.8%</f>
        <v>6.4000000000000001E-2</v>
      </c>
      <c r="Q7" s="2">
        <v>55</v>
      </c>
      <c r="R7" s="2">
        <v>0.55000000000000004</v>
      </c>
    </row>
    <row r="8" spans="1:18" s="8" customFormat="1" ht="19.5" customHeight="1">
      <c r="A8" s="14"/>
      <c r="B8" s="13" t="s">
        <v>35</v>
      </c>
      <c r="C8" s="26">
        <v>6</v>
      </c>
      <c r="D8" s="2">
        <v>0</v>
      </c>
      <c r="E8" s="2">
        <v>6</v>
      </c>
      <c r="F8" s="2"/>
      <c r="G8" s="29">
        <v>5.9939999999999998</v>
      </c>
      <c r="H8" s="2">
        <v>0</v>
      </c>
      <c r="I8" s="2"/>
      <c r="J8" s="2">
        <v>53.94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/>
      <c r="Q8" s="2">
        <v>58</v>
      </c>
      <c r="R8" s="2">
        <v>0.34799999999999998</v>
      </c>
    </row>
    <row r="9" spans="1:18" s="7" customFormat="1" ht="22.5" customHeight="1">
      <c r="A9" s="5"/>
      <c r="B9" s="13" t="s">
        <v>26</v>
      </c>
      <c r="C9" s="2">
        <v>30</v>
      </c>
      <c r="D9" s="2">
        <f>C9*25%</f>
        <v>7.5</v>
      </c>
      <c r="E9" s="2">
        <f>C9-D9</f>
        <v>22.5</v>
      </c>
      <c r="F9" s="2">
        <v>0</v>
      </c>
      <c r="G9" s="2">
        <f>E9*0.4%</f>
        <v>0.09</v>
      </c>
      <c r="H9" s="2">
        <v>0</v>
      </c>
      <c r="I9" s="2">
        <f>E9*80%</f>
        <v>18</v>
      </c>
      <c r="J9" s="2">
        <f>E9*0.12%</f>
        <v>2.6999999999999996E-2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f>E9*0.9%</f>
        <v>0.20250000000000001</v>
      </c>
      <c r="Q9" s="2">
        <v>35</v>
      </c>
      <c r="R9" s="2">
        <v>1.05</v>
      </c>
    </row>
    <row r="10" spans="1:18" s="7" customFormat="1" ht="22.5" customHeight="1">
      <c r="A10" s="14"/>
      <c r="B10" s="13" t="s">
        <v>34</v>
      </c>
      <c r="C10" s="2">
        <v>5</v>
      </c>
      <c r="D10" s="2">
        <v>0</v>
      </c>
      <c r="E10" s="2">
        <f>C10-D10</f>
        <v>5</v>
      </c>
      <c r="F10" s="2">
        <v>0</v>
      </c>
      <c r="G10" s="2">
        <v>2.9969999999999999</v>
      </c>
      <c r="H10" s="2">
        <v>0</v>
      </c>
      <c r="I10" s="2">
        <f>E10*748%</f>
        <v>37.400000000000006</v>
      </c>
      <c r="J10" s="2">
        <v>0.27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f>E10*0.2%</f>
        <v>0.01</v>
      </c>
      <c r="Q10" s="2">
        <v>145</v>
      </c>
      <c r="R10" s="27">
        <v>0.72499999999999998</v>
      </c>
    </row>
    <row r="11" spans="1:18" s="9" customFormat="1" ht="22.2" customHeight="1">
      <c r="A11" s="5"/>
      <c r="B11" s="22" t="s">
        <v>19</v>
      </c>
      <c r="C11" s="28">
        <v>110</v>
      </c>
      <c r="D11" s="28">
        <v>12.5</v>
      </c>
      <c r="E11" s="28">
        <f t="shared" ref="E11:P11" si="0">SUM(E9:E10)</f>
        <v>27.5</v>
      </c>
      <c r="F11" s="28">
        <v>0.46</v>
      </c>
      <c r="G11" s="28">
        <f t="shared" si="0"/>
        <v>3.0869999999999997</v>
      </c>
      <c r="H11" s="28">
        <v>1.52</v>
      </c>
      <c r="I11" s="28">
        <f t="shared" si="0"/>
        <v>55.400000000000006</v>
      </c>
      <c r="J11" s="28">
        <v>62.04</v>
      </c>
      <c r="K11" s="28">
        <v>0.01</v>
      </c>
      <c r="L11" s="28">
        <v>9.4</v>
      </c>
      <c r="M11" s="28">
        <f t="shared" si="0"/>
        <v>0</v>
      </c>
      <c r="N11" s="28">
        <v>13.68</v>
      </c>
      <c r="O11" s="28">
        <v>10.6</v>
      </c>
      <c r="P11" s="28">
        <f t="shared" si="0"/>
        <v>0.21250000000000002</v>
      </c>
      <c r="Q11" s="28">
        <v>318</v>
      </c>
      <c r="R11" s="28">
        <v>17.559999999999999</v>
      </c>
    </row>
    <row r="12" spans="1:18" s="6" customFormat="1" ht="21" customHeight="1">
      <c r="A12" s="65"/>
      <c r="B12" s="66" t="s">
        <v>36</v>
      </c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8"/>
    </row>
    <row r="13" spans="1:18" s="10" customFormat="1" ht="22.2" customHeight="1">
      <c r="A13" s="5"/>
      <c r="B13" s="20" t="s">
        <v>37</v>
      </c>
      <c r="C13" s="2">
        <v>80</v>
      </c>
      <c r="D13" s="2">
        <f>C13*20%</f>
        <v>16</v>
      </c>
      <c r="E13" s="2">
        <f>C13-D13</f>
        <v>64</v>
      </c>
      <c r="F13" s="2">
        <f>E13*18%</f>
        <v>11.52</v>
      </c>
      <c r="G13" s="2">
        <f>E13*13.2%</f>
        <v>8.4480000000000004</v>
      </c>
      <c r="H13" s="2">
        <v>0</v>
      </c>
      <c r="I13" s="2">
        <f>E13*191%</f>
        <v>122.24</v>
      </c>
      <c r="J13" s="2">
        <f>E13*0.12%</f>
        <v>7.6799999999999993E-2</v>
      </c>
      <c r="K13" s="2">
        <f>E13*1.2%</f>
        <v>0.76800000000000002</v>
      </c>
      <c r="L13" s="2">
        <f>E13*0.01%</f>
        <v>6.4000000000000003E-3</v>
      </c>
      <c r="M13" s="2">
        <f>E13*40%</f>
        <v>25.6</v>
      </c>
      <c r="N13" s="2">
        <f>E13*280%</f>
        <v>179.2</v>
      </c>
      <c r="O13" s="2">
        <f>E13*50%</f>
        <v>32</v>
      </c>
      <c r="P13" s="2">
        <f>E13*1.7%</f>
        <v>1.0880000000000001</v>
      </c>
      <c r="Q13" s="2">
        <v>350</v>
      </c>
      <c r="R13" s="2">
        <f>C13/1000*350</f>
        <v>28</v>
      </c>
    </row>
    <row r="14" spans="1:18" s="11" customFormat="1" ht="22.2" customHeight="1">
      <c r="A14" s="5"/>
      <c r="B14" s="20" t="s">
        <v>24</v>
      </c>
      <c r="C14" s="2">
        <v>9</v>
      </c>
      <c r="D14" s="2">
        <v>0</v>
      </c>
      <c r="E14" s="2">
        <f>C14-D14</f>
        <v>9</v>
      </c>
      <c r="F14" s="2">
        <v>0</v>
      </c>
      <c r="G14" s="21">
        <f>E14*99.9%</f>
        <v>8.9910000000000014</v>
      </c>
      <c r="H14" s="2">
        <v>0</v>
      </c>
      <c r="I14" s="2">
        <f>E14*8.99%</f>
        <v>0.80910000000000004</v>
      </c>
      <c r="J14" s="2">
        <f>E14*0.06%</f>
        <v>5.3999999999999994E-3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150</v>
      </c>
      <c r="R14" s="13">
        <f>C14/1000*150</f>
        <v>1.3499999999999999</v>
      </c>
    </row>
    <row r="15" spans="1:18" s="11" customFormat="1" ht="18">
      <c r="A15" s="5"/>
      <c r="B15" s="22" t="s">
        <v>19</v>
      </c>
      <c r="C15" s="28">
        <f>SUM(C13:C14)</f>
        <v>89</v>
      </c>
      <c r="D15" s="28">
        <f>SUM(D14:D14)</f>
        <v>0</v>
      </c>
      <c r="E15" s="28">
        <v>59</v>
      </c>
      <c r="F15" s="28">
        <f t="shared" ref="F15:P15" si="1">SUM(F13:F14)</f>
        <v>11.52</v>
      </c>
      <c r="G15" s="28">
        <f t="shared" si="1"/>
        <v>17.439</v>
      </c>
      <c r="H15" s="28">
        <f t="shared" si="1"/>
        <v>0</v>
      </c>
      <c r="I15" s="28">
        <f t="shared" si="1"/>
        <v>123.0491</v>
      </c>
      <c r="J15" s="28">
        <f t="shared" si="1"/>
        <v>8.2199999999999995E-2</v>
      </c>
      <c r="K15" s="28">
        <f t="shared" si="1"/>
        <v>0.76800000000000002</v>
      </c>
      <c r="L15" s="28">
        <f t="shared" si="1"/>
        <v>6.4000000000000003E-3</v>
      </c>
      <c r="M15" s="28">
        <f t="shared" si="1"/>
        <v>25.6</v>
      </c>
      <c r="N15" s="28">
        <f t="shared" si="1"/>
        <v>179.2</v>
      </c>
      <c r="O15" s="28">
        <f t="shared" si="1"/>
        <v>32</v>
      </c>
      <c r="P15" s="28">
        <f t="shared" si="1"/>
        <v>1.0880000000000001</v>
      </c>
      <c r="Q15" s="28"/>
      <c r="R15" s="28">
        <f t="shared" ref="R15" si="2">SUM(R13:R14)</f>
        <v>29.35</v>
      </c>
    </row>
    <row r="16" spans="1:18" s="12" customFormat="1" ht="18">
      <c r="A16" s="5"/>
      <c r="B16" s="56" t="s">
        <v>23</v>
      </c>
      <c r="C16" s="57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9"/>
    </row>
    <row r="17" spans="1:18" s="12" customFormat="1" ht="18">
      <c r="A17" s="5"/>
      <c r="B17" s="4" t="s">
        <v>19</v>
      </c>
      <c r="C17" s="3">
        <v>50</v>
      </c>
      <c r="D17" s="3">
        <v>0</v>
      </c>
      <c r="E17" s="3">
        <v>50</v>
      </c>
      <c r="F17" s="3">
        <f>E17*7.9%</f>
        <v>3.95</v>
      </c>
      <c r="G17" s="3">
        <f>E17*1%</f>
        <v>0.5</v>
      </c>
      <c r="H17" s="3">
        <f>E17*48.1%</f>
        <v>24.05</v>
      </c>
      <c r="I17" s="3">
        <f>E17*239%</f>
        <v>119.5</v>
      </c>
      <c r="J17" s="3">
        <f>E17*0.16%</f>
        <v>0.08</v>
      </c>
      <c r="K17" s="3">
        <v>0</v>
      </c>
      <c r="L17" s="3">
        <v>0</v>
      </c>
      <c r="M17" s="3">
        <f>E17*23%</f>
        <v>11.5</v>
      </c>
      <c r="N17" s="3">
        <f>E17*87%</f>
        <v>43.5</v>
      </c>
      <c r="O17" s="3">
        <f>E17*33%</f>
        <v>16.5</v>
      </c>
      <c r="P17" s="3">
        <f>E17*2%</f>
        <v>1</v>
      </c>
      <c r="Q17" s="3">
        <v>50</v>
      </c>
      <c r="R17" s="3">
        <f>C17/1000*50</f>
        <v>2.5</v>
      </c>
    </row>
    <row r="18" spans="1:18" s="6" customFormat="1" ht="21">
      <c r="A18" s="23"/>
      <c r="B18" s="30" t="s">
        <v>27</v>
      </c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2"/>
    </row>
    <row r="19" spans="1:18" s="12" customFormat="1" ht="18">
      <c r="A19" s="5"/>
      <c r="B19" s="2" t="s">
        <v>28</v>
      </c>
      <c r="C19" s="2">
        <v>1</v>
      </c>
      <c r="D19" s="2">
        <v>0</v>
      </c>
      <c r="E19" s="2">
        <f>C19-D19</f>
        <v>1</v>
      </c>
      <c r="F19" s="2">
        <f>E19*21.74%</f>
        <v>0.21739999999999998</v>
      </c>
      <c r="G19" s="2">
        <f>E19*7.61%</f>
        <v>7.6100000000000001E-2</v>
      </c>
      <c r="H19" s="2">
        <f>E19*2.86%</f>
        <v>2.86E-2</v>
      </c>
      <c r="I19" s="2">
        <f>E19*9.18%</f>
        <v>9.1799999999999993E-2</v>
      </c>
      <c r="J19" s="2">
        <f>E19*4.7%</f>
        <v>4.7E-2</v>
      </c>
      <c r="K19" s="2">
        <f>E19*11%</f>
        <v>0.11</v>
      </c>
      <c r="L19" s="2">
        <f>E19*5.6%</f>
        <v>5.5999999999999994E-2</v>
      </c>
      <c r="M19" s="2">
        <f>E19*50%</f>
        <v>0.5</v>
      </c>
      <c r="N19" s="2">
        <f>E19*10%</f>
        <v>0.1</v>
      </c>
      <c r="O19" s="2">
        <f>E19*110%</f>
        <v>1.1000000000000001</v>
      </c>
      <c r="P19" s="2">
        <f>E19*456%</f>
        <v>4.5599999999999996</v>
      </c>
      <c r="Q19" s="2">
        <v>950</v>
      </c>
      <c r="R19" s="2">
        <f>C19/1000*950</f>
        <v>0.95000000000000007</v>
      </c>
    </row>
    <row r="20" spans="1:18" s="12" customFormat="1" ht="18">
      <c r="A20" s="24"/>
      <c r="B20" s="2" t="s">
        <v>20</v>
      </c>
      <c r="C20" s="2">
        <v>15</v>
      </c>
      <c r="D20" s="2">
        <v>0</v>
      </c>
      <c r="E20" s="2">
        <v>15</v>
      </c>
      <c r="F20" s="2">
        <v>0</v>
      </c>
      <c r="G20" s="2">
        <v>0</v>
      </c>
      <c r="H20" s="2">
        <f>E20*99.8%</f>
        <v>14.97</v>
      </c>
      <c r="I20" s="2">
        <f>E20*379%</f>
        <v>56.85</v>
      </c>
      <c r="J20" s="2">
        <v>0</v>
      </c>
      <c r="K20" s="2">
        <v>0</v>
      </c>
      <c r="L20" s="2">
        <v>0</v>
      </c>
      <c r="M20" s="2">
        <f>E20*2%</f>
        <v>0.3</v>
      </c>
      <c r="N20" s="2">
        <v>0</v>
      </c>
      <c r="O20" s="2">
        <v>0</v>
      </c>
      <c r="P20" s="2">
        <f>E20*0.3%</f>
        <v>4.4999999999999998E-2</v>
      </c>
      <c r="Q20" s="2">
        <v>60</v>
      </c>
      <c r="R20" s="2">
        <f>C20/1000*60</f>
        <v>0.89999999999999991</v>
      </c>
    </row>
    <row r="21" spans="1:18" s="12" customFormat="1" ht="18">
      <c r="A21" s="24"/>
      <c r="B21" s="4" t="s">
        <v>19</v>
      </c>
      <c r="C21" s="3">
        <f>SUM(C19:C20)</f>
        <v>16</v>
      </c>
      <c r="D21" s="3">
        <f>SUM(D20:D20)</f>
        <v>0</v>
      </c>
      <c r="E21" s="3">
        <v>150</v>
      </c>
      <c r="F21" s="3">
        <f t="shared" ref="F21:P21" si="3">SUM(F20:F20)</f>
        <v>0</v>
      </c>
      <c r="G21" s="3">
        <f t="shared" si="3"/>
        <v>0</v>
      </c>
      <c r="H21" s="3">
        <f t="shared" si="3"/>
        <v>14.97</v>
      </c>
      <c r="I21" s="3">
        <f t="shared" si="3"/>
        <v>56.85</v>
      </c>
      <c r="J21" s="3">
        <f t="shared" si="3"/>
        <v>0</v>
      </c>
      <c r="K21" s="3">
        <f t="shared" si="3"/>
        <v>0</v>
      </c>
      <c r="L21" s="3">
        <f t="shared" si="3"/>
        <v>0</v>
      </c>
      <c r="M21" s="3">
        <f t="shared" si="3"/>
        <v>0.3</v>
      </c>
      <c r="N21" s="3">
        <f t="shared" si="3"/>
        <v>0</v>
      </c>
      <c r="O21" s="3">
        <f t="shared" si="3"/>
        <v>0</v>
      </c>
      <c r="P21" s="3">
        <f t="shared" si="3"/>
        <v>4.4999999999999998E-2</v>
      </c>
      <c r="Q21" s="3"/>
      <c r="R21" s="3">
        <f>SUM(R19:R20)</f>
        <v>1.85</v>
      </c>
    </row>
    <row r="22" spans="1:18" ht="18">
      <c r="A22" s="5"/>
      <c r="B22" s="33" t="s">
        <v>31</v>
      </c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5"/>
    </row>
    <row r="23" spans="1:18" ht="18">
      <c r="A23" s="5"/>
      <c r="B23" s="4" t="s">
        <v>19</v>
      </c>
      <c r="C23" s="3">
        <v>150</v>
      </c>
      <c r="D23" s="3">
        <v>0</v>
      </c>
      <c r="E23" s="3">
        <f>C23-D23</f>
        <v>150</v>
      </c>
      <c r="F23" s="3">
        <f>E23*0.4%</f>
        <v>0.6</v>
      </c>
      <c r="G23" s="3">
        <f>E23*0.4%</f>
        <v>0.6</v>
      </c>
      <c r="H23" s="3">
        <f>E23*9.8%</f>
        <v>14.700000000000001</v>
      </c>
      <c r="I23" s="3">
        <f>E23*45%</f>
        <v>67.5</v>
      </c>
      <c r="J23" s="3">
        <f>E23*0.03%</f>
        <v>4.4999999999999998E-2</v>
      </c>
      <c r="K23" s="3">
        <f>E23*13%</f>
        <v>19.5</v>
      </c>
      <c r="L23" s="3">
        <v>0</v>
      </c>
      <c r="M23" s="3">
        <f>E23*16%</f>
        <v>24</v>
      </c>
      <c r="N23" s="3">
        <f>E23*11%</f>
        <v>16.5</v>
      </c>
      <c r="O23" s="3">
        <f>E23*9%</f>
        <v>13.5</v>
      </c>
      <c r="P23" s="3">
        <f>E23*2.2%</f>
        <v>3.3000000000000003</v>
      </c>
      <c r="Q23" s="3">
        <v>78</v>
      </c>
      <c r="R23" s="3">
        <f>C23/1000*78</f>
        <v>11.7</v>
      </c>
    </row>
    <row r="24" spans="1:18" ht="18">
      <c r="A24" s="24"/>
      <c r="B24" s="36" t="s">
        <v>32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8"/>
    </row>
    <row r="25" spans="1:18" ht="18">
      <c r="A25" s="24"/>
      <c r="B25" s="4" t="s">
        <v>19</v>
      </c>
      <c r="C25" s="15">
        <v>3</v>
      </c>
      <c r="D25" s="3">
        <v>0</v>
      </c>
      <c r="E25" s="15">
        <f>C25-D25</f>
        <v>3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20</v>
      </c>
      <c r="R25" s="15">
        <f>C25/1000*20</f>
        <v>0.06</v>
      </c>
    </row>
    <row r="26" spans="1:18" ht="18">
      <c r="A26" s="24"/>
      <c r="B26" s="4"/>
      <c r="C26" s="15"/>
      <c r="D26" s="3"/>
      <c r="E26" s="15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15"/>
    </row>
    <row r="27" spans="1:18" ht="23.4">
      <c r="A27" s="24"/>
      <c r="B27" s="16" t="s">
        <v>19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>
        <v>61</v>
      </c>
    </row>
  </sheetData>
  <mergeCells count="25">
    <mergeCell ref="F2:F4"/>
    <mergeCell ref="B12:R12"/>
    <mergeCell ref="B16:R16"/>
    <mergeCell ref="M3:M4"/>
    <mergeCell ref="N3:N4"/>
    <mergeCell ref="Q2:Q4"/>
    <mergeCell ref="J3:J4"/>
    <mergeCell ref="K3:K4"/>
    <mergeCell ref="M2:P2"/>
    <mergeCell ref="B18:R18"/>
    <mergeCell ref="B22:R22"/>
    <mergeCell ref="B24:R24"/>
    <mergeCell ref="C2:C4"/>
    <mergeCell ref="J2:L2"/>
    <mergeCell ref="B5:R5"/>
    <mergeCell ref="R2:R4"/>
    <mergeCell ref="O3:O4"/>
    <mergeCell ref="D2:D4"/>
    <mergeCell ref="E2:E4"/>
    <mergeCell ref="G2:G4"/>
    <mergeCell ref="H2:H4"/>
    <mergeCell ref="I2:I4"/>
    <mergeCell ref="P3:P4"/>
    <mergeCell ref="B2:B3"/>
    <mergeCell ref="L3:L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2022-02-09T18:05:37Z</dcterms:modified>
</cp:coreProperties>
</file>