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9" i="1"/>
  <c r="O19"/>
  <c r="N19"/>
  <c r="L19"/>
  <c r="K19"/>
  <c r="J19"/>
  <c r="H19"/>
  <c r="G19"/>
  <c r="F19"/>
  <c r="D19"/>
  <c r="C19"/>
  <c r="R18"/>
  <c r="P18"/>
  <c r="M18"/>
  <c r="M19" s="1"/>
  <c r="I18"/>
  <c r="I19" s="1"/>
  <c r="H18"/>
  <c r="R17"/>
  <c r="R19" s="1"/>
  <c r="O17"/>
  <c r="N17"/>
  <c r="K17"/>
  <c r="J17"/>
  <c r="G17"/>
  <c r="F17"/>
  <c r="E17"/>
  <c r="M17" s="1"/>
  <c r="L15"/>
  <c r="C15"/>
  <c r="R14"/>
  <c r="I14"/>
  <c r="E14"/>
  <c r="G14" s="1"/>
  <c r="R13"/>
  <c r="D13"/>
  <c r="E13" s="1"/>
  <c r="R12"/>
  <c r="G12"/>
  <c r="E12"/>
  <c r="I12" s="1"/>
  <c r="R11"/>
  <c r="D11"/>
  <c r="E11" s="1"/>
  <c r="R23"/>
  <c r="E23"/>
  <c r="R21"/>
  <c r="G21"/>
  <c r="E21"/>
  <c r="F21" s="1"/>
  <c r="K9"/>
  <c r="R8"/>
  <c r="E8"/>
  <c r="O8" s="1"/>
  <c r="R7"/>
  <c r="E7"/>
  <c r="N7" s="1"/>
  <c r="R6"/>
  <c r="G6"/>
  <c r="E6"/>
  <c r="M6" s="1"/>
  <c r="H17" l="1"/>
  <c r="L17"/>
  <c r="P17"/>
  <c r="I17"/>
  <c r="P11"/>
  <c r="F11"/>
  <c r="F15" s="1"/>
  <c r="J11"/>
  <c r="J15" s="1"/>
  <c r="O11"/>
  <c r="O6"/>
  <c r="G8"/>
  <c r="R15"/>
  <c r="P8"/>
  <c r="L8"/>
  <c r="L9" s="1"/>
  <c r="P7"/>
  <c r="P9" s="1"/>
  <c r="J6"/>
  <c r="J7"/>
  <c r="J9" s="1"/>
  <c r="F8"/>
  <c r="J14"/>
  <c r="N13"/>
  <c r="I13"/>
  <c r="G13"/>
  <c r="M13"/>
  <c r="O13"/>
  <c r="J13"/>
  <c r="F13"/>
  <c r="P13"/>
  <c r="K13"/>
  <c r="E15"/>
  <c r="H13"/>
  <c r="P15"/>
  <c r="O15"/>
  <c r="N11"/>
  <c r="D15"/>
  <c r="H11"/>
  <c r="M11"/>
  <c r="J12"/>
  <c r="I11"/>
  <c r="I15" s="1"/>
  <c r="G11"/>
  <c r="K11"/>
  <c r="R9"/>
  <c r="F6"/>
  <c r="N6"/>
  <c r="F7"/>
  <c r="F9" s="1"/>
  <c r="M8"/>
  <c r="K6"/>
  <c r="H21"/>
  <c r="O7"/>
  <c r="O9" s="1"/>
  <c r="H6"/>
  <c r="L6"/>
  <c r="P6"/>
  <c r="G7"/>
  <c r="M7"/>
  <c r="H8"/>
  <c r="N8"/>
  <c r="N9" s="1"/>
  <c r="I21"/>
  <c r="I7"/>
  <c r="I6"/>
  <c r="H7"/>
  <c r="H9" s="1"/>
  <c r="I8"/>
  <c r="I9" l="1"/>
  <c r="G9"/>
  <c r="M15"/>
  <c r="G15"/>
  <c r="H15"/>
  <c r="K15"/>
  <c r="N15"/>
  <c r="M9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<sst xmlns="http://schemas.openxmlformats.org/spreadsheetml/2006/main" count="43" uniqueCount="39">
  <si>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</si>
  <si>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</si>
  <si>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</si>
  <si>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</si>
  <si>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</si>
  <si>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</si>
  <si>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</si>
  <si>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</si>
  <si>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</si>
  <si>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</si>
  <si>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</si>
  <si>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</si>
  <si>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</si>
  <si>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</si>
  <si>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</si>
  <si>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</si>
  <si>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</si>
  <si>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</si>
  <si>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</si>
  <si>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</si>
  <si>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</si>
  <si>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</si>
  <si>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</si>
  <si>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всего грамм</t>
  </si>
  <si>
    <t>сумма</t>
  </si>
  <si>
    <t>молоко</t>
  </si>
  <si>
    <t>соль</t>
  </si>
  <si>
    <t>морковь</t>
  </si>
  <si>
    <t>зел.горох</t>
  </si>
  <si>
    <t>капуста</t>
  </si>
  <si>
    <t>растит. масло</t>
  </si>
  <si>
    <t xml:space="preserve">1.каша рисовая молочная </t>
  </si>
  <si>
    <t>рис</t>
  </si>
  <si>
    <t>7.соль</t>
  </si>
  <si>
    <t xml:space="preserve">1.салат из овощей </t>
  </si>
  <si>
    <t>6.яблоки</t>
  </si>
  <si>
    <t>4.чай</t>
  </si>
  <si>
    <t>чай</t>
  </si>
  <si>
    <t>15.01.2022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</si>
</sst>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3" fillId="2" borderId="2" xfId="0" applyFont="1" applyFill="1" applyBorder="1" applyAlignment="1"/>
    <xf numFmtId="0" fontId="15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4" fillId="0" borderId="1" xfId="0" applyNumberFormat="1" applyFont="1" applyBorder="1"/>
    <xf numFmtId="164" fontId="6" fillId="0" borderId="1" xfId="0" applyNumberFormat="1" applyFont="1" applyBorder="1"/>
    <xf numFmtId="2" fontId="19" fillId="0" borderId="1" xfId="0" applyNumberFormat="1" applyFont="1" applyBorder="1"/>
    <xf numFmtId="1" fontId="20" fillId="0" borderId="1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2" fontId="18" fillId="0" borderId="3" xfId="0" applyNumberFormat="1" applyFont="1" applyBorder="1" applyAlignment="1">
      <alignment horizont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6" xfId="1" applyNumberFormat="1" applyFont="1" applyFill="1" applyBorder="1" applyAlignment="1" applyProtection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0" fillId="0" borderId="1" xfId="0" applyNumberFormat="1" applyFont="1" applyBorder="1"/>
    <xf numFmtId="2" fontId="21" fillId="0" borderId="3" xfId="1" applyNumberFormat="1" applyFont="1" applyFill="1" applyBorder="1" applyAlignment="1" applyProtection="1">
      <alignment horizontal="center" vertical="center" wrapText="1"/>
    </xf>
    <xf numFmtId="2" fontId="21" fillId="0" borderId="4" xfId="1" applyNumberFormat="1" applyFont="1" applyFill="1" applyBorder="1" applyAlignment="1" applyProtection="1">
      <alignment horizontal="center" vertical="center" wrapText="1"/>
    </xf>
    <xf numFmtId="2" fontId="21" fillId="0" borderId="5" xfId="1" applyNumberFormat="1" applyFont="1" applyFill="1" applyBorder="1" applyAlignment="1" applyProtection="1">
      <alignment horizontal="center" vertical="center" wrapText="1"/>
    </xf>
    <xf numFmtId="2" fontId="14" fillId="0" borderId="2" xfId="0" applyNumberFormat="1" applyFont="1" applyBorder="1" applyAlignment="1">
      <alignment vertical="center"/>
    </xf>
    <xf numFmtId="2" fontId="14" fillId="2" borderId="1" xfId="1" applyNumberFormat="1" applyFont="1" applyFill="1" applyBorder="1" applyAlignment="1" applyProtection="1">
      <alignment vertical="center" wrapText="1"/>
    </xf>
    <xf numFmtId="2" fontId="8" fillId="0" borderId="1" xfId="0" applyNumberFormat="1" applyFont="1" applyBorder="1" applyAlignment="1">
      <alignment vertical="center"/>
    </xf>
    <xf numFmtId="2" fontId="14" fillId="0" borderId="7" xfId="0" applyNumberFormat="1" applyFont="1" applyBorder="1" applyAlignment="1">
      <alignment vertical="center"/>
    </xf>
    <xf numFmtId="2" fontId="22" fillId="2" borderId="1" xfId="1" applyNumberFormat="1" applyFont="1" applyFill="1" applyBorder="1" applyAlignment="1" applyProtection="1">
      <alignment vertical="center" wrapText="1"/>
    </xf>
    <xf numFmtId="2" fontId="0" fillId="0" borderId="1" xfId="0" applyNumberFormat="1" applyFont="1" applyBorder="1" applyAlignment="1">
      <alignment vertical="center"/>
    </xf>
    <xf numFmtId="2" fontId="6" fillId="0" borderId="6" xfId="0" applyNumberFormat="1" applyFont="1" applyBorder="1" applyAlignment="1">
      <alignment horizontal="left"/>
    </xf>
    <xf numFmtId="2" fontId="6" fillId="0" borderId="1" xfId="1" applyNumberFormat="1" applyFont="1" applyFill="1" applyBorder="1" applyAlignment="1" applyProtection="1">
      <alignment horizontal="left" wrapText="1"/>
    </xf>
    <xf numFmtId="2" fontId="6" fillId="0" borderId="1" xfId="0" applyNumberFormat="1" applyFont="1" applyBorder="1" applyAlignment="1">
      <alignment horizontal="left"/>
    </xf>
    <xf numFmtId="1" fontId="23" fillId="0" borderId="1" xfId="0" applyNumberFormat="1" applyFont="1" applyBorder="1"/>
    <xf numFmtId="2" fontId="24" fillId="0" borderId="3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>
      <selection activeCell="R15" sqref="R15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2" t="s">
        <v>20</v>
      </c>
      <c r="C1" s="12"/>
      <c r="D1" s="12"/>
      <c r="E1" s="12"/>
      <c r="F1" s="12"/>
      <c r="G1" s="12"/>
      <c r="H1" s="12"/>
      <c r="I1" s="12" t="s">
        <v>1</v>
      </c>
      <c r="J1" s="14" t="s">
        <v>38</v>
      </c>
      <c r="K1" s="13"/>
      <c r="L1" s="13"/>
      <c r="M1" s="13"/>
      <c r="N1" s="13"/>
      <c r="O1" s="13"/>
      <c r="P1" s="13"/>
      <c r="Q1" s="13"/>
      <c r="R1" s="13"/>
    </row>
    <row r="2" spans="1:18" ht="33" customHeight="1">
      <c r="A2" s="27"/>
      <c r="B2" s="26" t="s">
        <v>5</v>
      </c>
      <c r="C2" s="29" t="s">
        <v>23</v>
      </c>
      <c r="D2" s="41" t="s">
        <v>6</v>
      </c>
      <c r="E2" s="41" t="s">
        <v>7</v>
      </c>
      <c r="F2" s="39" t="s">
        <v>2</v>
      </c>
      <c r="G2" s="39" t="s">
        <v>3</v>
      </c>
      <c r="H2" s="39" t="s">
        <v>4</v>
      </c>
      <c r="I2" s="39" t="s">
        <v>8</v>
      </c>
      <c r="J2" s="32" t="s">
        <v>9</v>
      </c>
      <c r="K2" s="32"/>
      <c r="L2" s="32"/>
      <c r="M2" s="32" t="s">
        <v>10</v>
      </c>
      <c r="N2" s="32"/>
      <c r="O2" s="32"/>
      <c r="P2" s="32"/>
      <c r="Q2" s="45" t="s">
        <v>11</v>
      </c>
      <c r="R2" s="36" t="s">
        <v>24</v>
      </c>
    </row>
    <row r="3" spans="1:18" ht="24" customHeight="1">
      <c r="A3" s="28"/>
      <c r="B3" s="26"/>
      <c r="C3" s="30"/>
      <c r="D3" s="42"/>
      <c r="E3" s="42"/>
      <c r="F3" s="44"/>
      <c r="G3" s="44"/>
      <c r="H3" s="44"/>
      <c r="I3" s="44"/>
      <c r="J3" s="39" t="s">
        <v>12</v>
      </c>
      <c r="K3" s="49" t="s">
        <v>13</v>
      </c>
      <c r="L3" s="39" t="s">
        <v>14</v>
      </c>
      <c r="M3" s="39" t="s">
        <v>15</v>
      </c>
      <c r="N3" s="39" t="s">
        <v>16</v>
      </c>
      <c r="O3" s="39" t="s">
        <v>17</v>
      </c>
      <c r="P3" s="39" t="s">
        <v>18</v>
      </c>
      <c r="Q3" s="46"/>
      <c r="R3" s="37"/>
    </row>
    <row r="4" spans="1:18" ht="24" customHeight="1">
      <c r="A4" s="15"/>
      <c r="B4" s="16"/>
      <c r="C4" s="31"/>
      <c r="D4" s="43"/>
      <c r="E4" s="43"/>
      <c r="F4" s="40"/>
      <c r="G4" s="40"/>
      <c r="H4" s="40"/>
      <c r="I4" s="40"/>
      <c r="J4" s="40"/>
      <c r="K4" s="50"/>
      <c r="L4" s="40"/>
      <c r="M4" s="40"/>
      <c r="N4" s="40"/>
      <c r="O4" s="40"/>
      <c r="P4" s="40"/>
      <c r="Q4" s="47"/>
      <c r="R4" s="38"/>
    </row>
    <row r="5" spans="1:18" s="7" customFormat="1" ht="22.2" customHeight="1">
      <c r="A5" s="17"/>
      <c r="B5" s="33" t="s">
        <v>31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5"/>
    </row>
    <row r="6" spans="1:18" s="7" customFormat="1" ht="22.2" customHeight="1">
      <c r="A6" s="17"/>
      <c r="B6" s="18" t="s">
        <v>25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110</v>
      </c>
      <c r="R6" s="19">
        <f>C6/1000*110</f>
        <v>6.6</v>
      </c>
    </row>
    <row r="7" spans="1:18" s="8" customFormat="1" ht="22.2" customHeight="1">
      <c r="A7" s="17"/>
      <c r="B7" s="18" t="s">
        <v>32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75</v>
      </c>
      <c r="R7" s="2">
        <f>C7/1000*75</f>
        <v>3.4499999999999997</v>
      </c>
    </row>
    <row r="8" spans="1:18" s="6" customFormat="1" ht="18">
      <c r="A8" s="17"/>
      <c r="B8" s="18" t="s">
        <v>22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19">
        <f>C8/1000*480</f>
        <v>7.1999999999999993</v>
      </c>
    </row>
    <row r="9" spans="1:18" s="9" customFormat="1" ht="22.2" customHeight="1">
      <c r="A9" s="17"/>
      <c r="B9" s="17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10" customFormat="1" ht="22.2" customHeight="1">
      <c r="A10" s="54" t="s">
        <v>34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6"/>
    </row>
    <row r="11" spans="1:18" s="10" customFormat="1">
      <c r="A11" s="57"/>
      <c r="B11" s="58" t="s">
        <v>27</v>
      </c>
      <c r="C11" s="59">
        <v>15</v>
      </c>
      <c r="D11" s="59">
        <f>C11*0.2</f>
        <v>3</v>
      </c>
      <c r="E11" s="59">
        <f>C11-D11</f>
        <v>12</v>
      </c>
      <c r="F11" s="59">
        <f>E11*1.3%</f>
        <v>0.15600000000000003</v>
      </c>
      <c r="G11" s="59">
        <f>E11*0.001</f>
        <v>1.2E-2</v>
      </c>
      <c r="H11" s="59">
        <f>E11*0.072</f>
        <v>0.86399999999999988</v>
      </c>
      <c r="I11" s="59">
        <f>E11*0.3</f>
        <v>3.5999999999999996</v>
      </c>
      <c r="J11" s="59">
        <f>E11*0.06%</f>
        <v>7.1999999999999998E-3</v>
      </c>
      <c r="K11" s="59">
        <f>E11*5%</f>
        <v>0.60000000000000009</v>
      </c>
      <c r="L11" s="59">
        <v>0</v>
      </c>
      <c r="M11" s="59">
        <f>E11*51%</f>
        <v>6.12</v>
      </c>
      <c r="N11" s="59">
        <f>E11*55%</f>
        <v>6.6000000000000005</v>
      </c>
      <c r="O11" s="59">
        <f>E11*38%</f>
        <v>4.5600000000000005</v>
      </c>
      <c r="P11" s="59">
        <f>E11*0.7%</f>
        <v>8.3999999999999991E-2</v>
      </c>
      <c r="Q11" s="59">
        <v>60</v>
      </c>
      <c r="R11" s="59">
        <f>C11/1000*60</f>
        <v>0.89999999999999991</v>
      </c>
    </row>
    <row r="12" spans="1:18" s="10" customFormat="1">
      <c r="A12" s="60"/>
      <c r="B12" s="61" t="s">
        <v>28</v>
      </c>
      <c r="C12" s="62">
        <v>10</v>
      </c>
      <c r="D12" s="62">
        <v>0</v>
      </c>
      <c r="E12" s="62">
        <f>C12-D12</f>
        <v>10</v>
      </c>
      <c r="F12" s="62">
        <v>0</v>
      </c>
      <c r="G12" s="62">
        <f>E12*0.999</f>
        <v>9.99</v>
      </c>
      <c r="H12" s="62">
        <v>0</v>
      </c>
      <c r="I12" s="62">
        <f>E12*8.99</f>
        <v>89.9</v>
      </c>
      <c r="J12" s="62">
        <f>E12*0.06%</f>
        <v>5.9999999999999993E-3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180</v>
      </c>
      <c r="R12" s="62">
        <f>C12/1000*180</f>
        <v>1.8</v>
      </c>
    </row>
    <row r="13" spans="1:18" s="10" customFormat="1">
      <c r="A13" s="60"/>
      <c r="B13" s="58" t="s">
        <v>29</v>
      </c>
      <c r="C13" s="59">
        <v>30</v>
      </c>
      <c r="D13" s="59">
        <f>C13*0.2</f>
        <v>6</v>
      </c>
      <c r="E13" s="59">
        <f>C13-D13</f>
        <v>24</v>
      </c>
      <c r="F13" s="59">
        <f>E13*0.018</f>
        <v>0.43199999999999994</v>
      </c>
      <c r="G13" s="59">
        <f>E13*0.001</f>
        <v>2.4E-2</v>
      </c>
      <c r="H13" s="59">
        <f>E13*0.047</f>
        <v>1.1280000000000001</v>
      </c>
      <c r="I13" s="59">
        <f>E13*0.27</f>
        <v>6.48</v>
      </c>
      <c r="J13" s="59">
        <f>E13*0.03%</f>
        <v>7.1999999999999998E-3</v>
      </c>
      <c r="K13" s="59">
        <f>E13*45%</f>
        <v>10.8</v>
      </c>
      <c r="L13" s="59">
        <v>0</v>
      </c>
      <c r="M13" s="59">
        <f>E13*48%</f>
        <v>11.52</v>
      </c>
      <c r="N13" s="59">
        <f>E13*31%</f>
        <v>7.4399999999999995</v>
      </c>
      <c r="O13" s="59">
        <f>E13*16%</f>
        <v>3.84</v>
      </c>
      <c r="P13" s="59">
        <f>E13*0.6%</f>
        <v>0.14400000000000002</v>
      </c>
      <c r="Q13" s="59">
        <v>50</v>
      </c>
      <c r="R13" s="59">
        <f>C13/1000*50</f>
        <v>1.5</v>
      </c>
    </row>
    <row r="14" spans="1:18" s="10" customFormat="1">
      <c r="A14" s="60"/>
      <c r="B14" s="58" t="s">
        <v>30</v>
      </c>
      <c r="C14" s="59">
        <v>5</v>
      </c>
      <c r="D14" s="59">
        <v>0</v>
      </c>
      <c r="E14" s="59">
        <f>C14-D14</f>
        <v>5</v>
      </c>
      <c r="F14" s="59">
        <v>0</v>
      </c>
      <c r="G14" s="59">
        <f>E14*0.999</f>
        <v>4.9950000000000001</v>
      </c>
      <c r="H14" s="59">
        <v>0</v>
      </c>
      <c r="I14" s="59">
        <f>E14*8.99%</f>
        <v>0.44950000000000001</v>
      </c>
      <c r="J14" s="59">
        <f>E14*0.06%</f>
        <v>2.9999999999999996E-3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150</v>
      </c>
      <c r="R14" s="59">
        <f>C14/1000*150</f>
        <v>0.75</v>
      </c>
    </row>
    <row r="15" spans="1:18" s="10" customFormat="1">
      <c r="A15" s="63"/>
      <c r="B15" s="64" t="s">
        <v>19</v>
      </c>
      <c r="C15" s="65">
        <f>SUM(C11:C14)</f>
        <v>60</v>
      </c>
      <c r="D15" s="65">
        <f t="shared" ref="D15:P15" si="1">SUM(D11:D14)</f>
        <v>9</v>
      </c>
      <c r="E15" s="65">
        <f t="shared" si="1"/>
        <v>51</v>
      </c>
      <c r="F15" s="65">
        <f t="shared" si="1"/>
        <v>0.58799999999999997</v>
      </c>
      <c r="G15" s="65">
        <f t="shared" si="1"/>
        <v>15.021000000000001</v>
      </c>
      <c r="H15" s="65">
        <f t="shared" si="1"/>
        <v>1.992</v>
      </c>
      <c r="I15" s="65">
        <f t="shared" si="1"/>
        <v>100.4295</v>
      </c>
      <c r="J15" s="65">
        <f t="shared" si="1"/>
        <v>2.3400000000000001E-2</v>
      </c>
      <c r="K15" s="65">
        <f t="shared" si="1"/>
        <v>11.4</v>
      </c>
      <c r="L15" s="65">
        <f t="shared" si="1"/>
        <v>0</v>
      </c>
      <c r="M15" s="65">
        <f t="shared" si="1"/>
        <v>17.64</v>
      </c>
      <c r="N15" s="65">
        <f t="shared" si="1"/>
        <v>14.04</v>
      </c>
      <c r="O15" s="65">
        <f t="shared" si="1"/>
        <v>8.4</v>
      </c>
      <c r="P15" s="65">
        <f t="shared" si="1"/>
        <v>0.22800000000000001</v>
      </c>
      <c r="Q15" s="65"/>
      <c r="R15" s="65">
        <f>SUM(R11:R14)</f>
        <v>4.95</v>
      </c>
    </row>
    <row r="16" spans="1:18" s="11" customFormat="1" ht="21">
      <c r="A16" s="66"/>
      <c r="B16" s="67" t="s">
        <v>36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9"/>
    </row>
    <row r="17" spans="1:18" s="11" customFormat="1" ht="18">
      <c r="A17" s="5"/>
      <c r="B17" s="2" t="s">
        <v>37</v>
      </c>
      <c r="C17" s="2">
        <v>1</v>
      </c>
      <c r="D17" s="2">
        <v>0</v>
      </c>
      <c r="E17" s="2">
        <f>C17-D17</f>
        <v>1</v>
      </c>
      <c r="F17" s="2">
        <f>E17*21.74%</f>
        <v>0.21739999999999998</v>
      </c>
      <c r="G17" s="2">
        <f>E17*7.61%</f>
        <v>7.6100000000000001E-2</v>
      </c>
      <c r="H17" s="2">
        <f>E17*2.86%</f>
        <v>2.86E-2</v>
      </c>
      <c r="I17" s="2">
        <f>E17*9.18%</f>
        <v>9.1799999999999993E-2</v>
      </c>
      <c r="J17" s="2">
        <f>E17*4.7%</f>
        <v>4.7E-2</v>
      </c>
      <c r="K17" s="2">
        <f>E17*11%</f>
        <v>0.11</v>
      </c>
      <c r="L17" s="2">
        <f>E17*5.6%</f>
        <v>5.5999999999999994E-2</v>
      </c>
      <c r="M17" s="2">
        <f>E17*50%</f>
        <v>0.5</v>
      </c>
      <c r="N17" s="2">
        <f>E17*10%</f>
        <v>0.1</v>
      </c>
      <c r="O17" s="2">
        <f>E17*110%</f>
        <v>1.1000000000000001</v>
      </c>
      <c r="P17" s="2">
        <f>E17*456%</f>
        <v>4.5599999999999996</v>
      </c>
      <c r="Q17" s="2">
        <v>950</v>
      </c>
      <c r="R17" s="2">
        <f>C17/1000*950</f>
        <v>0.95000000000000007</v>
      </c>
    </row>
    <row r="18" spans="1:18" s="6" customFormat="1" ht="18">
      <c r="A18" s="22"/>
      <c r="B18" s="2" t="s">
        <v>21</v>
      </c>
      <c r="C18" s="2">
        <v>15</v>
      </c>
      <c r="D18" s="2">
        <v>0</v>
      </c>
      <c r="E18" s="2">
        <v>15</v>
      </c>
      <c r="F18" s="2">
        <v>0</v>
      </c>
      <c r="G18" s="2">
        <v>0</v>
      </c>
      <c r="H18" s="2">
        <f>E18*99.8%</f>
        <v>14.97</v>
      </c>
      <c r="I18" s="2">
        <f>E18*379%</f>
        <v>56.85</v>
      </c>
      <c r="J18" s="2">
        <v>0</v>
      </c>
      <c r="K18" s="2">
        <v>0</v>
      </c>
      <c r="L18" s="2">
        <v>0</v>
      </c>
      <c r="M18" s="2">
        <f>E18*2%</f>
        <v>0.3</v>
      </c>
      <c r="N18" s="2">
        <v>0</v>
      </c>
      <c r="O18" s="2">
        <v>0</v>
      </c>
      <c r="P18" s="2">
        <f>E18*0.3%</f>
        <v>4.4999999999999998E-2</v>
      </c>
      <c r="Q18" s="2">
        <v>60</v>
      </c>
      <c r="R18" s="2">
        <f>C18/1000*60</f>
        <v>0.89999999999999991</v>
      </c>
    </row>
    <row r="19" spans="1:18" s="11" customFormat="1" ht="18">
      <c r="A19" s="22"/>
      <c r="B19" s="4" t="s">
        <v>19</v>
      </c>
      <c r="C19" s="3">
        <f>SUM(C17:C18)</f>
        <v>16</v>
      </c>
      <c r="D19" s="3">
        <f>SUM(D18:D18)</f>
        <v>0</v>
      </c>
      <c r="E19" s="3">
        <v>150</v>
      </c>
      <c r="F19" s="3">
        <f t="shared" ref="F19:P19" si="2">SUM(F18:F18)</f>
        <v>0</v>
      </c>
      <c r="G19" s="3">
        <f t="shared" si="2"/>
        <v>0</v>
      </c>
      <c r="H19" s="3">
        <f t="shared" si="2"/>
        <v>14.97</v>
      </c>
      <c r="I19" s="3">
        <f t="shared" si="2"/>
        <v>56.85</v>
      </c>
      <c r="J19" s="3">
        <f t="shared" si="2"/>
        <v>0</v>
      </c>
      <c r="K19" s="3">
        <f t="shared" si="2"/>
        <v>0</v>
      </c>
      <c r="L19" s="3">
        <f t="shared" si="2"/>
        <v>0</v>
      </c>
      <c r="M19" s="3">
        <f t="shared" si="2"/>
        <v>0.3</v>
      </c>
      <c r="N19" s="3">
        <f t="shared" si="2"/>
        <v>0</v>
      </c>
      <c r="O19" s="3">
        <f t="shared" si="2"/>
        <v>0</v>
      </c>
      <c r="P19" s="3">
        <f t="shared" si="2"/>
        <v>4.4999999999999998E-2</v>
      </c>
      <c r="Q19" s="3"/>
      <c r="R19" s="3">
        <f>SUM(R17:R18)</f>
        <v>1.85</v>
      </c>
    </row>
    <row r="20" spans="1:18" s="11" customFormat="1" ht="18">
      <c r="A20" s="5"/>
      <c r="B20" s="48" t="s">
        <v>35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/>
    </row>
    <row r="21" spans="1:18" ht="18">
      <c r="A21" s="5"/>
      <c r="B21" s="4" t="s">
        <v>19</v>
      </c>
      <c r="C21" s="3">
        <v>135</v>
      </c>
      <c r="D21" s="3">
        <v>0</v>
      </c>
      <c r="E21" s="3">
        <f>C21-D21</f>
        <v>135</v>
      </c>
      <c r="F21" s="3">
        <f>E21*1.5%</f>
        <v>2.0249999999999999</v>
      </c>
      <c r="G21" s="3">
        <f>E21*0.5%</f>
        <v>0.67500000000000004</v>
      </c>
      <c r="H21" s="3">
        <f>E21*21%</f>
        <v>28.349999999999998</v>
      </c>
      <c r="I21" s="3">
        <f>E21*96%</f>
        <v>129.6</v>
      </c>
      <c r="J21" s="3">
        <v>0</v>
      </c>
      <c r="K21" s="3">
        <v>8.6999999999999993</v>
      </c>
      <c r="L21" s="3">
        <v>3</v>
      </c>
      <c r="M21" s="3">
        <v>5</v>
      </c>
      <c r="N21" s="3">
        <v>22</v>
      </c>
      <c r="O21" s="3">
        <v>27</v>
      </c>
      <c r="P21" s="3">
        <v>0.3</v>
      </c>
      <c r="Q21" s="3">
        <v>122</v>
      </c>
      <c r="R21" s="3">
        <f>C21/1000*122</f>
        <v>16.470000000000002</v>
      </c>
    </row>
    <row r="22" spans="1:18" ht="18">
      <c r="A22" s="5"/>
      <c r="B22" s="23" t="s">
        <v>33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</row>
    <row r="23" spans="1:18" ht="18">
      <c r="A23" s="5"/>
      <c r="B23" s="4" t="s">
        <v>26</v>
      </c>
      <c r="C23" s="20">
        <v>3</v>
      </c>
      <c r="D23" s="3">
        <v>0</v>
      </c>
      <c r="E23" s="20">
        <f>C23-D23</f>
        <v>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20</v>
      </c>
      <c r="R23" s="20">
        <f>C23/1000*20</f>
        <v>0.06</v>
      </c>
    </row>
    <row r="24" spans="1:18" ht="23.4">
      <c r="A24" s="53"/>
      <c r="B24" s="21" t="s">
        <v>19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>
        <v>60</v>
      </c>
    </row>
    <row r="25" spans="1:18">
      <c r="R25" s="11"/>
    </row>
    <row r="26" spans="1:18">
      <c r="R26" s="11"/>
    </row>
  </sheetData>
  <mergeCells count="25">
    <mergeCell ref="B22:R22"/>
    <mergeCell ref="A10:R10"/>
    <mergeCell ref="B16:R16"/>
    <mergeCell ref="B20:R20"/>
    <mergeCell ref="B5:R5"/>
    <mergeCell ref="J3:J4"/>
    <mergeCell ref="K3:K4"/>
    <mergeCell ref="M2:P2"/>
    <mergeCell ref="F2:F4"/>
    <mergeCell ref="L3:L4"/>
    <mergeCell ref="M3:M4"/>
    <mergeCell ref="N3:N4"/>
    <mergeCell ref="B2:B3"/>
    <mergeCell ref="A2:A3"/>
    <mergeCell ref="C2:C4"/>
    <mergeCell ref="J2:L2"/>
    <mergeCell ref="R2:R4"/>
    <mergeCell ref="O3:O4"/>
    <mergeCell ref="D2:D4"/>
    <mergeCell ref="E2:E4"/>
    <mergeCell ref="G2:G4"/>
    <mergeCell ref="H2:H4"/>
    <mergeCell ref="I2:I4"/>
    <mergeCell ref="P3:P4"/>
    <mergeCell ref="Q2:Q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2022-01-15T14:08:33Z</dcterms:modified>
</cp:coreProperties>
</file>